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showInkAnnotation="0" defaultThemeVersion="166925"/>
  <xr:revisionPtr revIDLastSave="0" documentId="8_{68950482-A0F2-4040-9603-48C285F0F4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change and Rates" sheetId="1" r:id="rId1"/>
    <sheet name="6 Zero Lo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2" i="1"/>
  <c r="D2" i="2"/>
  <c r="E2" i="2" s="1"/>
  <c r="G2" i="2" s="1"/>
  <c r="G4" i="2"/>
  <c r="F5" i="2"/>
  <c r="F6" i="2"/>
  <c r="E7" i="2"/>
  <c r="F7" i="2"/>
  <c r="F8" i="2"/>
  <c r="D4" i="2"/>
  <c r="D3" i="2"/>
  <c r="D10" i="1"/>
  <c r="F10" i="1" s="1"/>
  <c r="D8" i="1"/>
  <c r="F8" i="1" s="1"/>
  <c r="F15" i="1"/>
  <c r="F16" i="1"/>
  <c r="F17" i="1"/>
  <c r="F18" i="1"/>
  <c r="F29" i="1"/>
  <c r="F30" i="1"/>
  <c r="F28" i="1"/>
  <c r="F27" i="1"/>
  <c r="F31" i="1"/>
  <c r="D9" i="1"/>
  <c r="F9" i="1" s="1"/>
  <c r="D11" i="1"/>
  <c r="F11" i="1"/>
  <c r="H15" i="1" s="1"/>
  <c r="D12" i="1"/>
  <c r="F12" i="1" s="1"/>
  <c r="D13" i="1"/>
  <c r="F13" i="1"/>
  <c r="D14" i="1"/>
  <c r="F14" i="1" s="1"/>
  <c r="D7" i="1"/>
  <c r="F7" i="1" s="1"/>
  <c r="H7" i="1" s="1"/>
  <c r="I7" i="1" s="1"/>
  <c r="F16" i="2"/>
  <c r="D16" i="2"/>
  <c r="F15" i="2"/>
  <c r="G15" i="2" s="1"/>
  <c r="D15" i="2"/>
  <c r="F14" i="2"/>
  <c r="D14" i="2"/>
  <c r="F13" i="2"/>
  <c r="F12" i="2"/>
  <c r="D13" i="2"/>
  <c r="B16" i="2"/>
  <c r="B15" i="2"/>
  <c r="J34" i="1"/>
  <c r="I34" i="1"/>
  <c r="H34" i="1"/>
  <c r="J22" i="1"/>
  <c r="I22" i="1"/>
  <c r="H22" i="1"/>
  <c r="J36" i="1"/>
  <c r="I36" i="1"/>
  <c r="H36" i="1"/>
  <c r="G12" i="2"/>
  <c r="G13" i="2" l="1"/>
  <c r="G7" i="2"/>
  <c r="H16" i="1"/>
  <c r="H20" i="1" s="1"/>
  <c r="H24" i="1" s="1"/>
  <c r="I15" i="1"/>
  <c r="I16" i="1" s="1"/>
  <c r="J15" i="1"/>
  <c r="J16" i="1" s="1"/>
  <c r="J20" i="1" s="1"/>
  <c r="J24" i="1" s="1"/>
  <c r="G16" i="2"/>
  <c r="G14" i="2"/>
  <c r="G17" i="2" s="1"/>
  <c r="F34" i="1"/>
  <c r="F19" i="1"/>
  <c r="J7" i="1"/>
  <c r="E8" i="2"/>
  <c r="G8" i="2" s="1"/>
  <c r="E3" i="2"/>
  <c r="G3" i="2" s="1"/>
  <c r="E5" i="2"/>
  <c r="G5" i="2" s="1"/>
  <c r="E6" i="2"/>
  <c r="G6" i="2" s="1"/>
  <c r="I20" i="1" l="1"/>
  <c r="I24" i="1" s="1"/>
  <c r="G9" i="2"/>
  <c r="G19" i="2" s="1"/>
  <c r="F35" i="1"/>
  <c r="F36" i="1" s="1"/>
  <c r="F37" i="1" s="1"/>
  <c r="F21" i="1"/>
  <c r="F20" i="1"/>
  <c r="I2" i="2" l="1"/>
  <c r="I8" i="2" s="1"/>
  <c r="F22" i="1"/>
  <c r="F23" i="1" s="1"/>
  <c r="G20" i="2"/>
  <c r="G21" i="2" s="1"/>
  <c r="I9" i="2" l="1"/>
  <c r="J8" i="2" s="1"/>
  <c r="K3" i="2" s="1"/>
  <c r="E55" i="1"/>
  <c r="A62" i="1"/>
  <c r="A55" i="1"/>
  <c r="A48" i="1"/>
  <c r="E62" i="1"/>
  <c r="E48" i="1"/>
  <c r="F39" i="1"/>
  <c r="J19" i="2" l="1"/>
  <c r="K11" i="2" s="1"/>
  <c r="M11" i="2" s="1"/>
  <c r="L11" i="2" s="1"/>
  <c r="J13" i="2"/>
  <c r="K7" i="2" s="1"/>
  <c r="M7" i="2" s="1"/>
  <c r="J10" i="2"/>
  <c r="K5" i="2" s="1"/>
  <c r="M5" i="2" s="1"/>
  <c r="J17" i="2"/>
  <c r="K9" i="2" s="1"/>
  <c r="M9" i="2" s="1"/>
  <c r="L9" i="2" s="1"/>
  <c r="J21" i="2"/>
  <c r="K13" i="2" s="1"/>
  <c r="M13" i="2" s="1"/>
  <c r="L13" i="2" s="1"/>
  <c r="A57" i="1"/>
  <c r="A58" i="1" s="1"/>
  <c r="M3" i="2"/>
  <c r="L3" i="2"/>
  <c r="E50" i="1"/>
  <c r="E51" i="1" s="1"/>
  <c r="A64" i="1"/>
  <c r="A65" i="1" s="1"/>
  <c r="A50" i="1"/>
  <c r="A51" i="1" s="1"/>
  <c r="L7" i="2"/>
  <c r="E64" i="1"/>
  <c r="E65" i="1" s="1"/>
  <c r="E57" i="1"/>
  <c r="E58" i="1" s="1"/>
  <c r="L5" i="2" l="1"/>
  <c r="F55" i="1"/>
  <c r="F57" i="1" s="1"/>
  <c r="F59" i="1"/>
  <c r="C48" i="1"/>
  <c r="C50" i="1" s="1"/>
  <c r="C52" i="1"/>
  <c r="F48" i="1"/>
  <c r="F50" i="1" s="1"/>
  <c r="F52" i="1"/>
  <c r="C59" i="1"/>
  <c r="C55" i="1"/>
  <c r="C57" i="1" s="1"/>
  <c r="F66" i="1"/>
  <c r="F62" i="1"/>
  <c r="F64" i="1" s="1"/>
  <c r="C66" i="1"/>
  <c r="C62" i="1"/>
  <c r="C64" i="1" s="1"/>
</calcChain>
</file>

<file path=xl/sharedStrings.xml><?xml version="1.0" encoding="utf-8"?>
<sst xmlns="http://schemas.openxmlformats.org/spreadsheetml/2006/main" count="129" uniqueCount="78">
  <si>
    <t>Rate</t>
  </si>
  <si>
    <t>Dollar Value of Each Note</t>
  </si>
  <si>
    <t># Of Notes</t>
  </si>
  <si>
    <t>Net Exchange Amount</t>
  </si>
  <si>
    <t>DINAR</t>
  </si>
  <si>
    <t>DONG</t>
  </si>
  <si>
    <t>RUPIAH</t>
  </si>
  <si>
    <t>Currency</t>
  </si>
  <si>
    <t>1% Divided by 12 Mos</t>
  </si>
  <si>
    <t>1% Divided by 365 Days</t>
  </si>
  <si>
    <t>Note Value</t>
  </si>
  <si>
    <t xml:space="preserve">   10% Currencies (Not Zim)</t>
  </si>
  <si>
    <t>EXCHANGE RATE</t>
  </si>
  <si>
    <t>NUMBER OF NOTES</t>
  </si>
  <si>
    <t>NET EXCHANGE VALUE</t>
  </si>
  <si>
    <t>CURRENCY</t>
  </si>
  <si>
    <t>Iraqi Dinar</t>
  </si>
  <si>
    <t>Vietnamese Dong</t>
  </si>
  <si>
    <t>Indonesian Rupiah</t>
  </si>
  <si>
    <t>QTY OF CURRENCY</t>
  </si>
  <si>
    <t xml:space="preserve">2% TREASURY FEE </t>
  </si>
  <si>
    <t>17% Tax applied to all interest payments</t>
  </si>
  <si>
    <t xml:space="preserve">COMBINED TOTAL (Less UST Fee) </t>
  </si>
  <si>
    <t>COMBINED TOTAL</t>
  </si>
  <si>
    <t xml:space="preserve">2% UST Tax </t>
  </si>
  <si>
    <t>NET TOTAL</t>
  </si>
  <si>
    <t>2% Monthly Payout</t>
  </si>
  <si>
    <t>3% Monthly Payout</t>
  </si>
  <si>
    <t>4% Monthly Payout</t>
  </si>
  <si>
    <t>5% Monthly Payout</t>
  </si>
  <si>
    <t>6% Monthly Payout</t>
  </si>
  <si>
    <t>7% Monthly Payout</t>
  </si>
  <si>
    <t>WEEKLY INTEREST PAYMENT</t>
  </si>
  <si>
    <t>— Structured Payout —</t>
  </si>
  <si>
    <t>[Subtracting out 17% TAX]</t>
  </si>
  <si>
    <t>The following calculations are based on a structured payout with principal left untouched.</t>
  </si>
  <si>
    <t>BI-WEEKLY INTEREST PAYMENT</t>
  </si>
  <si>
    <t>6% of Principal</t>
  </si>
  <si>
    <t>Monthly Interest From Zim Principal</t>
  </si>
  <si>
    <t xml:space="preserve">7% of Principal </t>
  </si>
  <si>
    <t>Monthly Interest                   From Zim Principal</t>
  </si>
  <si>
    <t xml:space="preserve">5% of Principal </t>
  </si>
  <si>
    <t xml:space="preserve">4% of Principal </t>
  </si>
  <si>
    <t>3% of Principal</t>
  </si>
  <si>
    <t>2% of Principal</t>
  </si>
  <si>
    <t>Note Value - 6 Zero Lop</t>
  </si>
  <si>
    <t>Zimbabwe Bonds</t>
  </si>
  <si>
    <t>$100 Trillion Note</t>
  </si>
  <si>
    <t>$50 Trillion Note</t>
  </si>
  <si>
    <t>$20 Trillion Note</t>
  </si>
  <si>
    <t>$50 Billion Note</t>
  </si>
  <si>
    <t>$20 Billion Note</t>
  </si>
  <si>
    <t>$10 Billion Note</t>
  </si>
  <si>
    <t>$1 Billion Note</t>
  </si>
  <si>
    <t>YOU CHANGE RATES BELOW</t>
  </si>
  <si>
    <t>YOU CHANGE QTY BELOW</t>
  </si>
  <si>
    <t>CHANGE THE RATE BELOW</t>
  </si>
  <si>
    <t>ZIMBABWE BONDS</t>
  </si>
  <si>
    <t>— INSTRUCTIONS —</t>
  </si>
  <si>
    <t>CHANGE QTY BELOW</t>
  </si>
  <si>
    <t>IF NECESSARY,  ADDITIONAL CURRENCY</t>
  </si>
  <si>
    <t>Weekly</t>
  </si>
  <si>
    <t>Bi-Weekly</t>
  </si>
  <si>
    <t>Zim Structured Payout Interest Payments</t>
  </si>
  <si>
    <t xml:space="preserve">Total:   </t>
  </si>
  <si>
    <t xml:space="preserve">Total:  </t>
  </si>
  <si>
    <t xml:space="preserve">GRAND TOTAL:  </t>
  </si>
  <si>
    <t xml:space="preserve">0.5 % Exchange Fee (GET BANK TO WAIVE THIS FEE) </t>
  </si>
  <si>
    <t>$100 Million Note</t>
  </si>
  <si>
    <t>$50 Million Note</t>
  </si>
  <si>
    <t>$20 Million Note</t>
  </si>
  <si>
    <t>$10 Million Note</t>
  </si>
  <si>
    <t>$10 Trillion Note</t>
  </si>
  <si>
    <t>Iranian Rial</t>
  </si>
  <si>
    <t>Afghan Afghani</t>
  </si>
  <si>
    <t>There are formulas in this spreadsheet.  THE ONLY FIELDS THAT YOU NEED TO CHANGE ARE:  (1) Exchange Rate — Yellow Boxes;  (2). Number of Zim Bonds / Total Qty of your currency — Green Box, and (3). If you have additional currency beyond Dinar, Dong, Rupiah and Afghani , you can add them by making a copy of this page with a different name.  That’s it.  There is a 6-zero lop on the Zim in the Exchange Rate that is currently shown AND one Zim as an example.   This is presented only for your consideration and pre-planning.</t>
  </si>
  <si>
    <t>Venezuela Bolivar</t>
  </si>
  <si>
    <t>It has been speculated that the net exchange from our Zimbabwe bonds will be placed into a structured payout, with 2% - 7% interest paid against the net principal.  If this occurs , this spreadsheet will help you determine what monthly, weekly, and bi-weekly interest payouts look like. For Quarterly payouts multiply Monthly payout by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</si>
</sst>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_(* #,##0_);_(* \(#,##0\);_(* &quot;-&quot;??_);_(@_)"/>
    <numFmt numFmtId="166" formatCode="[$$-409]#,##0"/>
    <numFmt numFmtId="167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b/>
      <u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u/>
      <sz val="11"/>
      <color indexed="9"/>
      <name val="Calibri"/>
      <family val="2"/>
    </font>
    <font>
      <b/>
      <u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b/>
      <i/>
      <sz val="10"/>
      <color indexed="10"/>
      <name val="Calibri"/>
      <family val="2"/>
    </font>
    <font>
      <b/>
      <i/>
      <sz val="14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0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double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/>
      <top/>
      <bottom style="double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/>
      <right style="thin">
        <color indexed="63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double">
        <color indexed="63"/>
      </bottom>
      <diagonal/>
    </border>
    <border>
      <left style="thick">
        <color indexed="63"/>
      </left>
      <right style="thin">
        <color indexed="63"/>
      </right>
      <top/>
      <bottom style="thin">
        <color indexed="63"/>
      </bottom>
      <diagonal/>
    </border>
    <border>
      <left style="thick">
        <color indexed="63"/>
      </left>
      <right style="thin">
        <color indexed="63"/>
      </right>
      <top/>
      <bottom/>
      <diagonal/>
    </border>
    <border>
      <left style="thick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ck">
        <color indexed="63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ck">
        <color indexed="63"/>
      </top>
      <bottom style="medium">
        <color indexed="8"/>
      </bottom>
      <diagonal/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thick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thick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/>
      <right style="thin">
        <color indexed="63"/>
      </right>
      <top style="thin">
        <color indexed="63"/>
      </top>
      <bottom style="thick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3"/>
      </left>
      <right style="thin">
        <color indexed="63"/>
      </right>
      <top style="thick">
        <color indexed="63"/>
      </top>
      <bottom style="medium">
        <color indexed="63"/>
      </bottom>
      <diagonal/>
    </border>
    <border>
      <left/>
      <right/>
      <top style="thick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ck">
        <color indexed="63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/>
      <top style="medium">
        <color indexed="8"/>
      </top>
      <bottom style="medium">
        <color indexed="8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8"/>
      </top>
      <bottom style="medium">
        <color indexed="8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medium">
        <color indexed="63"/>
      </left>
      <right style="thin">
        <color indexed="63"/>
      </right>
      <top style="thick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ck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ck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3"/>
      </right>
      <top style="thin">
        <color indexed="63"/>
      </top>
      <bottom/>
      <diagonal/>
    </border>
    <border>
      <left/>
      <right style="thick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thin">
        <color indexed="63"/>
      </left>
      <right/>
      <top style="thin">
        <color indexed="63"/>
      </top>
      <bottom style="thick">
        <color indexed="63"/>
      </bottom>
      <diagonal/>
    </border>
    <border>
      <left style="medium">
        <color indexed="63"/>
      </left>
      <right/>
      <top style="medium">
        <color indexed="63"/>
      </top>
      <bottom style="thick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ck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double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double">
        <color indexed="63"/>
      </bottom>
      <diagonal/>
    </border>
    <border>
      <left style="thick">
        <color indexed="63"/>
      </left>
      <right style="thin">
        <color indexed="63"/>
      </right>
      <top style="double">
        <color indexed="63"/>
      </top>
      <bottom/>
      <diagonal/>
    </border>
    <border>
      <left style="thick">
        <color indexed="63"/>
      </left>
      <right style="thin">
        <color indexed="63"/>
      </right>
      <top/>
      <bottom style="double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thick">
        <color indexed="63"/>
      </left>
      <right style="thin">
        <color indexed="63"/>
      </right>
      <top/>
      <bottom style="medium">
        <color indexed="63"/>
      </bottom>
      <diagonal/>
    </border>
    <border>
      <left style="thick">
        <color indexed="63"/>
      </left>
      <right/>
      <top style="double">
        <color indexed="63"/>
      </top>
      <bottom/>
      <diagonal/>
    </border>
    <border>
      <left style="thick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ck">
        <color indexed="63"/>
      </top>
      <bottom/>
      <diagonal/>
    </border>
    <border>
      <left style="thin">
        <color indexed="63"/>
      </left>
      <right style="medium">
        <color indexed="63"/>
      </right>
      <top style="thick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8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</borders>
  <cellStyleXfs count="1">
    <xf numFmtId="0" fontId="0" fillId="0" borderId="0"/>
  </cellStyleXfs>
  <cellXfs count="381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vertical="center"/>
    </xf>
    <xf numFmtId="165" fontId="4" fillId="0" borderId="2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6" fontId="4" fillId="2" borderId="4" xfId="0" applyNumberFormat="1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vertical="center"/>
    </xf>
    <xf numFmtId="166" fontId="4" fillId="2" borderId="7" xfId="0" applyNumberFormat="1" applyFont="1" applyFill="1" applyBorder="1" applyAlignment="1">
      <alignment vertical="center"/>
    </xf>
    <xf numFmtId="166" fontId="4" fillId="3" borderId="8" xfId="0" applyNumberFormat="1" applyFont="1" applyFill="1" applyBorder="1" applyAlignment="1">
      <alignment vertical="center"/>
    </xf>
    <xf numFmtId="9" fontId="3" fillId="4" borderId="9" xfId="0" applyNumberFormat="1" applyFont="1" applyFill="1" applyBorder="1" applyAlignment="1">
      <alignment horizontal="center" vertical="center"/>
    </xf>
    <xf numFmtId="9" fontId="2" fillId="4" borderId="10" xfId="0" applyNumberFormat="1" applyFont="1" applyFill="1" applyBorder="1" applyAlignment="1">
      <alignment horizontal="center" vertical="center" wrapText="1"/>
    </xf>
    <xf numFmtId="166" fontId="6" fillId="4" borderId="11" xfId="0" applyNumberFormat="1" applyFont="1" applyFill="1" applyBorder="1" applyAlignment="1">
      <alignment vertical="center"/>
    </xf>
    <xf numFmtId="166" fontId="6" fillId="4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2" fillId="4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2" borderId="13" xfId="0" applyFont="1" applyFill="1" applyBorder="1" applyAlignment="1">
      <alignment horizontal="right" vertical="center"/>
    </xf>
    <xf numFmtId="166" fontId="4" fillId="0" borderId="16" xfId="0" applyNumberFormat="1" applyFont="1" applyBorder="1" applyAlignment="1">
      <alignment vertical="center"/>
    </xf>
    <xf numFmtId="166" fontId="6" fillId="2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166" fontId="8" fillId="2" borderId="3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6" fontId="8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166" fontId="2" fillId="2" borderId="19" xfId="0" applyNumberFormat="1" applyFont="1" applyFill="1" applyBorder="1" applyAlignment="1">
      <alignment vertical="center"/>
    </xf>
    <xf numFmtId="166" fontId="5" fillId="2" borderId="19" xfId="0" applyNumberFormat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6" fontId="6" fillId="2" borderId="1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165" fontId="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66" fontId="0" fillId="2" borderId="0" xfId="0" applyNumberFormat="1" applyFill="1" applyAlignment="1">
      <alignment vertical="center"/>
    </xf>
    <xf numFmtId="0" fontId="0" fillId="2" borderId="25" xfId="0" applyFill="1" applyBorder="1" applyAlignment="1">
      <alignment vertical="center"/>
    </xf>
    <xf numFmtId="166" fontId="8" fillId="2" borderId="25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65" fontId="8" fillId="0" borderId="4" xfId="0" applyNumberFormat="1" applyFont="1" applyBorder="1" applyAlignment="1">
      <alignment horizontal="center" vertical="center"/>
    </xf>
    <xf numFmtId="0" fontId="4" fillId="0" borderId="0" xfId="0" applyFont="1"/>
    <xf numFmtId="164" fontId="4" fillId="0" borderId="21" xfId="0" applyNumberFormat="1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0" xfId="0" applyFont="1"/>
    <xf numFmtId="9" fontId="3" fillId="5" borderId="1" xfId="0" applyNumberFormat="1" applyFont="1" applyFill="1" applyBorder="1" applyAlignment="1">
      <alignment horizontal="center"/>
    </xf>
    <xf numFmtId="9" fontId="3" fillId="6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4" fillId="7" borderId="1" xfId="0" applyNumberFormat="1" applyFont="1" applyFill="1" applyBorder="1"/>
    <xf numFmtId="166" fontId="4" fillId="7" borderId="21" xfId="0" applyNumberFormat="1" applyFont="1" applyFill="1" applyBorder="1"/>
    <xf numFmtId="166" fontId="4" fillId="7" borderId="24" xfId="0" applyNumberFormat="1" applyFont="1" applyFill="1" applyBorder="1"/>
    <xf numFmtId="0" fontId="0" fillId="7" borderId="1" xfId="0" applyFill="1" applyBorder="1"/>
    <xf numFmtId="0" fontId="4" fillId="7" borderId="26" xfId="0" applyFont="1" applyFill="1" applyBorder="1"/>
    <xf numFmtId="166" fontId="11" fillId="7" borderId="21" xfId="0" applyNumberFormat="1" applyFont="1" applyFill="1" applyBorder="1"/>
    <xf numFmtId="166" fontId="13" fillId="7" borderId="24" xfId="0" applyNumberFormat="1" applyFont="1" applyFill="1" applyBorder="1"/>
    <xf numFmtId="164" fontId="14" fillId="7" borderId="21" xfId="0" applyNumberFormat="1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165" fontId="14" fillId="7" borderId="21" xfId="0" applyNumberFormat="1" applyFont="1" applyFill="1" applyBorder="1" applyAlignment="1">
      <alignment horizontal="center"/>
    </xf>
    <xf numFmtId="9" fontId="14" fillId="7" borderId="1" xfId="0" applyNumberFormat="1" applyFont="1" applyFill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0" fontId="0" fillId="7" borderId="3" xfId="0" applyFill="1" applyBorder="1"/>
    <xf numFmtId="0" fontId="0" fillId="7" borderId="13" xfId="0" applyFill="1" applyBorder="1"/>
    <xf numFmtId="164" fontId="0" fillId="7" borderId="13" xfId="0" applyNumberFormat="1" applyFill="1" applyBorder="1" applyAlignment="1">
      <alignment horizontal="right"/>
    </xf>
    <xf numFmtId="166" fontId="0" fillId="7" borderId="13" xfId="0" applyNumberFormat="1" applyFill="1" applyBorder="1" applyAlignment="1">
      <alignment horizontal="center"/>
    </xf>
    <xf numFmtId="166" fontId="15" fillId="7" borderId="24" xfId="0" applyNumberFormat="1" applyFont="1" applyFill="1" applyBorder="1"/>
    <xf numFmtId="166" fontId="4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166" fontId="2" fillId="2" borderId="24" xfId="0" applyNumberFormat="1" applyFont="1" applyFill="1" applyBorder="1"/>
    <xf numFmtId="166" fontId="11" fillId="2" borderId="27" xfId="0" applyNumberFormat="1" applyFont="1" applyFill="1" applyBorder="1" applyAlignment="1">
      <alignment horizontal="right"/>
    </xf>
    <xf numFmtId="166" fontId="4" fillId="2" borderId="24" xfId="0" applyNumberFormat="1" applyFont="1" applyFill="1" applyBorder="1" applyAlignment="1">
      <alignment horizontal="right"/>
    </xf>
    <xf numFmtId="0" fontId="3" fillId="4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6" fontId="4" fillId="5" borderId="32" xfId="0" applyNumberFormat="1" applyFont="1" applyFill="1" applyBorder="1" applyAlignment="1">
      <alignment horizontal="center" vertical="center"/>
    </xf>
    <xf numFmtId="166" fontId="4" fillId="2" borderId="33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10" fontId="0" fillId="2" borderId="39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66" fontId="4" fillId="2" borderId="40" xfId="0" applyNumberFormat="1" applyFont="1" applyFill="1" applyBorder="1" applyAlignment="1">
      <alignment horizontal="center" vertical="center"/>
    </xf>
    <xf numFmtId="0" fontId="18" fillId="8" borderId="41" xfId="0" applyFont="1" applyFill="1" applyBorder="1" applyAlignment="1">
      <alignment horizontal="center" vertical="center"/>
    </xf>
    <xf numFmtId="166" fontId="7" fillId="2" borderId="34" xfId="0" applyNumberFormat="1" applyFont="1" applyFill="1" applyBorder="1" applyAlignment="1">
      <alignment horizontal="center" vertical="center"/>
    </xf>
    <xf numFmtId="167" fontId="19" fillId="5" borderId="42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164" fontId="9" fillId="7" borderId="0" xfId="0" applyNumberFormat="1" applyFont="1" applyFill="1" applyAlignment="1">
      <alignment horizontal="center" vertical="center"/>
    </xf>
    <xf numFmtId="165" fontId="9" fillId="7" borderId="0" xfId="0" applyNumberFormat="1" applyFont="1" applyFill="1" applyAlignment="1">
      <alignment horizontal="center" vertical="center"/>
    </xf>
    <xf numFmtId="166" fontId="17" fillId="8" borderId="43" xfId="0" applyNumberFormat="1" applyFont="1" applyFill="1" applyBorder="1" applyAlignment="1">
      <alignment horizontal="center" vertical="center"/>
    </xf>
    <xf numFmtId="166" fontId="4" fillId="3" borderId="44" xfId="0" applyNumberFormat="1" applyFont="1" applyFill="1" applyBorder="1" applyAlignment="1">
      <alignment vertical="center"/>
    </xf>
    <xf numFmtId="166" fontId="4" fillId="3" borderId="25" xfId="0" applyNumberFormat="1" applyFont="1" applyFill="1" applyBorder="1" applyAlignment="1">
      <alignment vertical="center"/>
    </xf>
    <xf numFmtId="164" fontId="2" fillId="9" borderId="24" xfId="0" applyNumberFormat="1" applyFont="1" applyFill="1" applyBorder="1" applyAlignment="1">
      <alignment horizontal="center" vertical="center"/>
    </xf>
    <xf numFmtId="165" fontId="4" fillId="2" borderId="22" xfId="0" applyNumberFormat="1" applyFont="1" applyFill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165" fontId="4" fillId="2" borderId="24" xfId="0" applyNumberFormat="1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horizontal="center" vertical="center"/>
    </xf>
    <xf numFmtId="166" fontId="0" fillId="2" borderId="4" xfId="0" applyNumberForma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166" fontId="2" fillId="2" borderId="1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9" fillId="2" borderId="25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164" fontId="6" fillId="4" borderId="13" xfId="0" applyNumberFormat="1" applyFont="1" applyFill="1" applyBorder="1" applyAlignment="1">
      <alignment horizontal="center" vertical="center"/>
    </xf>
    <xf numFmtId="165" fontId="6" fillId="4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9" fillId="2" borderId="13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166" fontId="6" fillId="4" borderId="46" xfId="0" applyNumberFormat="1" applyFont="1" applyFill="1" applyBorder="1" applyAlignment="1">
      <alignment vertical="center"/>
    </xf>
    <xf numFmtId="166" fontId="21" fillId="2" borderId="14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0" fontId="22" fillId="2" borderId="4" xfId="0" applyFont="1" applyFill="1" applyBorder="1" applyAlignment="1">
      <alignment vertical="center"/>
    </xf>
    <xf numFmtId="0" fontId="22" fillId="2" borderId="2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0" fontId="0" fillId="2" borderId="14" xfId="0" applyNumberForma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 vertical="center"/>
    </xf>
    <xf numFmtId="9" fontId="19" fillId="5" borderId="47" xfId="0" applyNumberFormat="1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9" fontId="19" fillId="5" borderId="42" xfId="0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166" fontId="24" fillId="10" borderId="0" xfId="0" applyNumberFormat="1" applyFont="1" applyFill="1" applyAlignment="1">
      <alignment horizontal="center" vertical="center"/>
    </xf>
    <xf numFmtId="166" fontId="17" fillId="10" borderId="0" xfId="0" applyNumberFormat="1" applyFont="1" applyFill="1" applyAlignment="1">
      <alignment horizontal="center" vertical="center"/>
    </xf>
    <xf numFmtId="166" fontId="2" fillId="2" borderId="26" xfId="0" applyNumberFormat="1" applyFont="1" applyFill="1" applyBorder="1"/>
    <xf numFmtId="0" fontId="14" fillId="7" borderId="23" xfId="0" applyFont="1" applyFill="1" applyBorder="1" applyAlignment="1">
      <alignment horizontal="center"/>
    </xf>
    <xf numFmtId="166" fontId="3" fillId="0" borderId="49" xfId="0" applyNumberFormat="1" applyFont="1" applyBorder="1"/>
    <xf numFmtId="166" fontId="4" fillId="0" borderId="26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3" fontId="16" fillId="11" borderId="50" xfId="0" applyNumberFormat="1" applyFont="1" applyFill="1" applyBorder="1" applyAlignment="1">
      <alignment wrapText="1"/>
    </xf>
    <xf numFmtId="3" fontId="16" fillId="11" borderId="3" xfId="0" applyNumberFormat="1" applyFont="1" applyFill="1" applyBorder="1" applyAlignment="1">
      <alignment wrapText="1"/>
    </xf>
    <xf numFmtId="165" fontId="2" fillId="11" borderId="50" xfId="0" applyNumberFormat="1" applyFont="1" applyFill="1" applyBorder="1" applyAlignment="1">
      <alignment horizontal="center" vertical="center"/>
    </xf>
    <xf numFmtId="164" fontId="3" fillId="5" borderId="37" xfId="0" applyNumberFormat="1" applyFont="1" applyFill="1" applyBorder="1" applyAlignment="1">
      <alignment horizontal="center" vertical="center"/>
    </xf>
    <xf numFmtId="165" fontId="3" fillId="5" borderId="51" xfId="0" applyNumberFormat="1" applyFont="1" applyFill="1" applyBorder="1" applyAlignment="1">
      <alignment horizontal="center" vertical="center"/>
    </xf>
    <xf numFmtId="164" fontId="3" fillId="5" borderId="52" xfId="0" applyNumberFormat="1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165" fontId="3" fillId="5" borderId="53" xfId="0" applyNumberFormat="1" applyFont="1" applyFill="1" applyBorder="1" applyAlignment="1">
      <alignment horizontal="center" vertical="center"/>
    </xf>
    <xf numFmtId="0" fontId="9" fillId="7" borderId="54" xfId="0" applyFont="1" applyFill="1" applyBorder="1" applyAlignment="1">
      <alignment vertical="center"/>
    </xf>
    <xf numFmtId="0" fontId="9" fillId="7" borderId="55" xfId="0" applyFont="1" applyFill="1" applyBorder="1" applyAlignment="1">
      <alignment vertical="center"/>
    </xf>
    <xf numFmtId="164" fontId="9" fillId="7" borderId="55" xfId="0" applyNumberFormat="1" applyFont="1" applyFill="1" applyBorder="1" applyAlignment="1">
      <alignment horizontal="center" vertical="center"/>
    </xf>
    <xf numFmtId="165" fontId="9" fillId="7" borderId="55" xfId="0" applyNumberFormat="1" applyFont="1" applyFill="1" applyBorder="1" applyAlignment="1">
      <alignment horizontal="center" vertical="center"/>
    </xf>
    <xf numFmtId="166" fontId="10" fillId="7" borderId="56" xfId="0" applyNumberFormat="1" applyFont="1" applyFill="1" applyBorder="1" applyAlignment="1">
      <alignment vertical="center"/>
    </xf>
    <xf numFmtId="0" fontId="9" fillId="7" borderId="44" xfId="0" applyFont="1" applyFill="1" applyBorder="1" applyAlignment="1">
      <alignment vertical="center"/>
    </xf>
    <xf numFmtId="166" fontId="10" fillId="7" borderId="57" xfId="0" applyNumberFormat="1" applyFont="1" applyFill="1" applyBorder="1" applyAlignment="1">
      <alignment vertical="center"/>
    </xf>
    <xf numFmtId="0" fontId="4" fillId="0" borderId="58" xfId="0" applyFont="1" applyBorder="1" applyAlignment="1">
      <alignment horizontal="left" vertical="center"/>
    </xf>
    <xf numFmtId="166" fontId="4" fillId="0" borderId="59" xfId="0" applyNumberFormat="1" applyFont="1" applyBorder="1" applyAlignment="1">
      <alignment vertical="center"/>
    </xf>
    <xf numFmtId="166" fontId="4" fillId="2" borderId="59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166" fontId="4" fillId="2" borderId="6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6" fontId="2" fillId="0" borderId="61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9" xfId="0" applyBorder="1" applyAlignment="1">
      <alignment vertical="center"/>
    </xf>
    <xf numFmtId="164" fontId="3" fillId="5" borderId="63" xfId="0" applyNumberFormat="1" applyFont="1" applyFill="1" applyBorder="1" applyAlignment="1">
      <alignment horizontal="center" vertical="center"/>
    </xf>
    <xf numFmtId="166" fontId="2" fillId="0" borderId="59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166" fontId="2" fillId="0" borderId="60" xfId="0" applyNumberFormat="1" applyFont="1" applyBorder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9" fontId="19" fillId="5" borderId="65" xfId="0" applyNumberFormat="1" applyFont="1" applyFill="1" applyBorder="1" applyAlignment="1">
      <alignment horizontal="center" vertical="center"/>
    </xf>
    <xf numFmtId="166" fontId="4" fillId="2" borderId="58" xfId="0" applyNumberFormat="1" applyFont="1" applyFill="1" applyBorder="1" applyAlignment="1">
      <alignment horizontal="center" vertical="center"/>
    </xf>
    <xf numFmtId="166" fontId="4" fillId="5" borderId="66" xfId="0" applyNumberFormat="1" applyFont="1" applyFill="1" applyBorder="1" applyAlignment="1">
      <alignment horizontal="center" vertical="center"/>
    </xf>
    <xf numFmtId="166" fontId="7" fillId="2" borderId="67" xfId="0" applyNumberFormat="1" applyFont="1" applyFill="1" applyBorder="1" applyAlignment="1">
      <alignment horizontal="center" vertical="center"/>
    </xf>
    <xf numFmtId="166" fontId="4" fillId="2" borderId="68" xfId="0" applyNumberFormat="1" applyFont="1" applyFill="1" applyBorder="1" applyAlignment="1">
      <alignment horizontal="center" vertical="center"/>
    </xf>
    <xf numFmtId="166" fontId="17" fillId="10" borderId="57" xfId="0" applyNumberFormat="1" applyFont="1" applyFill="1" applyBorder="1" applyAlignment="1">
      <alignment horizontal="center" vertical="center"/>
    </xf>
    <xf numFmtId="166" fontId="0" fillId="7" borderId="67" xfId="0" applyNumberFormat="1" applyFill="1" applyBorder="1" applyAlignment="1">
      <alignment horizontal="center" vertical="center"/>
    </xf>
    <xf numFmtId="9" fontId="19" fillId="5" borderId="69" xfId="0" applyNumberFormat="1" applyFont="1" applyFill="1" applyBorder="1" applyAlignment="1">
      <alignment horizontal="center" vertical="center"/>
    </xf>
    <xf numFmtId="166" fontId="0" fillId="7" borderId="62" xfId="0" applyNumberFormat="1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66" fontId="0" fillId="7" borderId="70" xfId="0" applyNumberFormat="1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7" borderId="73" xfId="0" applyFill="1" applyBorder="1" applyAlignment="1">
      <alignment horizontal="center" vertical="center"/>
    </xf>
    <xf numFmtId="164" fontId="26" fillId="9" borderId="24" xfId="0" applyNumberFormat="1" applyFont="1" applyFill="1" applyBorder="1" applyAlignment="1">
      <alignment horizontal="center" vertical="center"/>
    </xf>
    <xf numFmtId="164" fontId="26" fillId="2" borderId="58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5" borderId="24" xfId="0" applyFont="1" applyFill="1" applyBorder="1" applyAlignment="1">
      <alignment vertical="center"/>
    </xf>
    <xf numFmtId="9" fontId="27" fillId="5" borderId="74" xfId="0" applyNumberFormat="1" applyFont="1" applyFill="1" applyBorder="1" applyAlignment="1">
      <alignment horizontal="center" vertical="center" wrapText="1"/>
    </xf>
    <xf numFmtId="9" fontId="27" fillId="5" borderId="75" xfId="0" applyNumberFormat="1" applyFont="1" applyFill="1" applyBorder="1" applyAlignment="1">
      <alignment horizontal="center" vertical="center" wrapText="1"/>
    </xf>
    <xf numFmtId="9" fontId="27" fillId="5" borderId="76" xfId="0" applyNumberFormat="1" applyFont="1" applyFill="1" applyBorder="1" applyAlignment="1">
      <alignment horizontal="center" vertical="center" wrapText="1"/>
    </xf>
    <xf numFmtId="9" fontId="27" fillId="5" borderId="77" xfId="0" applyNumberFormat="1" applyFont="1" applyFill="1" applyBorder="1" applyAlignment="1">
      <alignment horizontal="center" vertical="center" wrapText="1"/>
    </xf>
    <xf numFmtId="166" fontId="15" fillId="7" borderId="49" xfId="0" applyNumberFormat="1" applyFont="1" applyFill="1" applyBorder="1"/>
    <xf numFmtId="165" fontId="15" fillId="8" borderId="21" xfId="0" applyNumberFormat="1" applyFont="1" applyFill="1" applyBorder="1" applyAlignment="1">
      <alignment horizontal="right"/>
    </xf>
    <xf numFmtId="166" fontId="15" fillId="8" borderId="49" xfId="0" applyNumberFormat="1" applyFont="1" applyFill="1" applyBorder="1"/>
    <xf numFmtId="166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/>
    <xf numFmtId="9" fontId="3" fillId="2" borderId="0" xfId="0" applyNumberFormat="1" applyFont="1" applyFill="1" applyAlignment="1">
      <alignment horizontal="center"/>
    </xf>
    <xf numFmtId="0" fontId="4" fillId="2" borderId="0" xfId="0" applyFont="1" applyFill="1"/>
    <xf numFmtId="166" fontId="11" fillId="2" borderId="0" xfId="0" applyNumberFormat="1" applyFont="1" applyFill="1"/>
    <xf numFmtId="166" fontId="13" fillId="2" borderId="0" xfId="0" applyNumberFormat="1" applyFont="1" applyFill="1"/>
    <xf numFmtId="166" fontId="4" fillId="0" borderId="0" xfId="0" applyNumberFormat="1" applyFont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/>
    <xf numFmtId="166" fontId="4" fillId="0" borderId="3" xfId="0" applyNumberFormat="1" applyFont="1" applyBorder="1" applyAlignment="1">
      <alignment horizontal="center"/>
    </xf>
    <xf numFmtId="9" fontId="3" fillId="12" borderId="3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9" fontId="3" fillId="6" borderId="3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0" fillId="7" borderId="23" xfId="0" applyNumberFormat="1" applyFill="1" applyBorder="1" applyAlignment="1">
      <alignment horizontal="center"/>
    </xf>
    <xf numFmtId="166" fontId="10" fillId="7" borderId="21" xfId="0" applyNumberFormat="1" applyFont="1" applyFill="1" applyBorder="1"/>
    <xf numFmtId="0" fontId="9" fillId="0" borderId="21" xfId="0" applyFont="1" applyBorder="1"/>
    <xf numFmtId="0" fontId="9" fillId="0" borderId="23" xfId="0" applyFont="1" applyBorder="1"/>
    <xf numFmtId="9" fontId="10" fillId="2" borderId="1" xfId="0" applyNumberFormat="1" applyFont="1" applyFill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6" fontId="10" fillId="2" borderId="0" xfId="0" applyNumberFormat="1" applyFont="1" applyFill="1"/>
    <xf numFmtId="0" fontId="9" fillId="0" borderId="0" xfId="0" applyFont="1"/>
    <xf numFmtId="9" fontId="3" fillId="13" borderId="78" xfId="0" applyNumberFormat="1" applyFont="1" applyFill="1" applyBorder="1" applyAlignment="1">
      <alignment horizontal="center"/>
    </xf>
    <xf numFmtId="166" fontId="4" fillId="0" borderId="78" xfId="0" applyNumberFormat="1" applyFont="1" applyBorder="1" applyAlignment="1">
      <alignment horizontal="center"/>
    </xf>
    <xf numFmtId="9" fontId="3" fillId="5" borderId="78" xfId="0" applyNumberFormat="1" applyFont="1" applyFill="1" applyBorder="1" applyAlignment="1">
      <alignment horizontal="center"/>
    </xf>
    <xf numFmtId="9" fontId="3" fillId="6" borderId="78" xfId="0" applyNumberFormat="1" applyFont="1" applyFill="1" applyBorder="1" applyAlignment="1">
      <alignment horizontal="center"/>
    </xf>
    <xf numFmtId="9" fontId="3" fillId="12" borderId="78" xfId="0" applyNumberFormat="1" applyFont="1" applyFill="1" applyBorder="1" applyAlignment="1">
      <alignment horizontal="center"/>
    </xf>
    <xf numFmtId="9" fontId="3" fillId="2" borderId="78" xfId="0" applyNumberFormat="1" applyFont="1" applyFill="1" applyBorder="1" applyAlignment="1">
      <alignment horizontal="center"/>
    </xf>
    <xf numFmtId="9" fontId="3" fillId="13" borderId="2" xfId="0" applyNumberFormat="1" applyFont="1" applyFill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9" fontId="3" fillId="5" borderId="23" xfId="0" applyNumberFormat="1" applyFont="1" applyFill="1" applyBorder="1" applyAlignment="1">
      <alignment horizontal="center"/>
    </xf>
    <xf numFmtId="9" fontId="3" fillId="6" borderId="23" xfId="0" applyNumberFormat="1" applyFont="1" applyFill="1" applyBorder="1" applyAlignment="1">
      <alignment horizontal="center"/>
    </xf>
    <xf numFmtId="9" fontId="3" fillId="12" borderId="23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9" fontId="3" fillId="2" borderId="2" xfId="0" applyNumberFormat="1" applyFont="1" applyFill="1" applyBorder="1" applyAlignment="1">
      <alignment horizontal="center"/>
    </xf>
    <xf numFmtId="9" fontId="3" fillId="6" borderId="2" xfId="0" applyNumberFormat="1" applyFont="1" applyFill="1" applyBorder="1" applyAlignment="1">
      <alignment horizontal="center"/>
    </xf>
    <xf numFmtId="9" fontId="3" fillId="13" borderId="79" xfId="0" applyNumberFormat="1" applyFont="1" applyFill="1" applyBorder="1" applyAlignment="1">
      <alignment horizontal="center"/>
    </xf>
    <xf numFmtId="166" fontId="4" fillId="0" borderId="80" xfId="0" applyNumberFormat="1" applyFont="1" applyBorder="1" applyAlignment="1">
      <alignment horizontal="center"/>
    </xf>
    <xf numFmtId="9" fontId="3" fillId="5" borderId="80" xfId="0" applyNumberFormat="1" applyFont="1" applyFill="1" applyBorder="1" applyAlignment="1">
      <alignment horizontal="center"/>
    </xf>
    <xf numFmtId="9" fontId="3" fillId="6" borderId="80" xfId="0" applyNumberFormat="1" applyFont="1" applyFill="1" applyBorder="1" applyAlignment="1">
      <alignment horizontal="center"/>
    </xf>
    <xf numFmtId="9" fontId="3" fillId="12" borderId="80" xfId="0" applyNumberFormat="1" applyFont="1" applyFill="1" applyBorder="1" applyAlignment="1">
      <alignment horizontal="center"/>
    </xf>
    <xf numFmtId="166" fontId="4" fillId="0" borderId="81" xfId="0" applyNumberFormat="1" applyFont="1" applyBorder="1" applyAlignment="1">
      <alignment horizontal="center"/>
    </xf>
    <xf numFmtId="9" fontId="3" fillId="2" borderId="79" xfId="0" applyNumberFormat="1" applyFont="1" applyFill="1" applyBorder="1" applyAlignment="1">
      <alignment horizontal="center"/>
    </xf>
    <xf numFmtId="9" fontId="3" fillId="6" borderId="79" xfId="0" applyNumberFormat="1" applyFont="1" applyFill="1" applyBorder="1" applyAlignment="1">
      <alignment horizontal="center"/>
    </xf>
    <xf numFmtId="166" fontId="4" fillId="0" borderId="79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/>
    <xf numFmtId="0" fontId="2" fillId="0" borderId="1" xfId="0" applyFont="1" applyBorder="1"/>
    <xf numFmtId="166" fontId="2" fillId="0" borderId="21" xfId="0" applyNumberFormat="1" applyFont="1" applyBorder="1"/>
    <xf numFmtId="0" fontId="2" fillId="0" borderId="26" xfId="0" applyFont="1" applyBorder="1"/>
    <xf numFmtId="164" fontId="6" fillId="0" borderId="21" xfId="0" applyNumberFormat="1" applyFont="1" applyBorder="1" applyAlignment="1">
      <alignment horizontal="center"/>
    </xf>
    <xf numFmtId="0" fontId="6" fillId="0" borderId="21" xfId="0" applyFont="1" applyBorder="1"/>
    <xf numFmtId="166" fontId="5" fillId="0" borderId="26" xfId="0" applyNumberFormat="1" applyFont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166" fontId="2" fillId="5" borderId="61" xfId="0" applyNumberFormat="1" applyFont="1" applyFill="1" applyBorder="1" applyAlignment="1">
      <alignment vertical="center"/>
    </xf>
    <xf numFmtId="164" fontId="4" fillId="5" borderId="82" xfId="0" applyNumberFormat="1" applyFont="1" applyFill="1" applyBorder="1" applyAlignment="1">
      <alignment horizontal="center" vertical="center"/>
    </xf>
    <xf numFmtId="0" fontId="4" fillId="5" borderId="83" xfId="0" applyFont="1" applyFill="1" applyBorder="1" applyAlignment="1">
      <alignment vertical="center"/>
    </xf>
    <xf numFmtId="165" fontId="2" fillId="5" borderId="84" xfId="0" applyNumberFormat="1" applyFont="1" applyFill="1" applyBorder="1" applyAlignment="1">
      <alignment horizontal="right" vertical="center"/>
    </xf>
    <xf numFmtId="166" fontId="3" fillId="5" borderId="85" xfId="0" applyNumberFormat="1" applyFont="1" applyFill="1" applyBorder="1" applyAlignment="1">
      <alignment vertical="center"/>
    </xf>
    <xf numFmtId="164" fontId="26" fillId="11" borderId="24" xfId="0" applyNumberFormat="1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5" fontId="23" fillId="6" borderId="88" xfId="0" applyNumberFormat="1" applyFont="1" applyFill="1" applyBorder="1" applyAlignment="1">
      <alignment horizontal="right" vertical="center"/>
    </xf>
    <xf numFmtId="166" fontId="23" fillId="6" borderId="29" xfId="0" applyNumberFormat="1" applyFont="1" applyFill="1" applyBorder="1" applyAlignment="1">
      <alignment vertical="center"/>
    </xf>
    <xf numFmtId="0" fontId="6" fillId="13" borderId="30" xfId="0" applyFont="1" applyFill="1" applyBorder="1" applyAlignment="1">
      <alignment horizontal="right" vertical="center"/>
    </xf>
    <xf numFmtId="166" fontId="9" fillId="13" borderId="88" xfId="0" applyNumberFormat="1" applyFont="1" applyFill="1" applyBorder="1" applyAlignment="1">
      <alignment vertical="center"/>
    </xf>
    <xf numFmtId="166" fontId="9" fillId="13" borderId="89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166" fontId="6" fillId="0" borderId="29" xfId="0" applyNumberFormat="1" applyFont="1" applyBorder="1" applyAlignment="1">
      <alignment vertical="center"/>
    </xf>
    <xf numFmtId="0" fontId="6" fillId="2" borderId="86" xfId="0" applyFont="1" applyFill="1" applyBorder="1" applyAlignment="1">
      <alignment horizontal="right" vertical="center"/>
    </xf>
    <xf numFmtId="166" fontId="6" fillId="2" borderId="90" xfId="0" applyNumberFormat="1" applyFont="1" applyFill="1" applyBorder="1" applyAlignment="1">
      <alignment vertical="center"/>
    </xf>
    <xf numFmtId="166" fontId="6" fillId="2" borderId="5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2" fillId="0" borderId="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2" borderId="14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vertical="center"/>
    </xf>
    <xf numFmtId="165" fontId="23" fillId="13" borderId="88" xfId="0" applyNumberFormat="1" applyFont="1" applyFill="1" applyBorder="1" applyAlignment="1">
      <alignment horizontal="right" vertical="center"/>
    </xf>
    <xf numFmtId="166" fontId="23" fillId="13" borderId="29" xfId="0" applyNumberFormat="1" applyFont="1" applyFill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4" fillId="2" borderId="25" xfId="0" applyFont="1" applyFill="1" applyBorder="1" applyAlignment="1">
      <alignment vertical="center"/>
    </xf>
    <xf numFmtId="165" fontId="2" fillId="0" borderId="3" xfId="0" applyNumberFormat="1" applyFont="1" applyBorder="1" applyAlignment="1">
      <alignment horizontal="center"/>
    </xf>
    <xf numFmtId="166" fontId="4" fillId="7" borderId="23" xfId="0" applyNumberFormat="1" applyFont="1" applyFill="1" applyBorder="1"/>
    <xf numFmtId="166" fontId="4" fillId="2" borderId="91" xfId="0" applyNumberFormat="1" applyFont="1" applyFill="1" applyBorder="1" applyAlignment="1">
      <alignment horizontal="center" vertical="top"/>
    </xf>
    <xf numFmtId="166" fontId="4" fillId="2" borderId="92" xfId="0" applyNumberFormat="1" applyFont="1" applyFill="1" applyBorder="1" applyAlignment="1">
      <alignment horizontal="center" vertical="top"/>
    </xf>
    <xf numFmtId="166" fontId="4" fillId="2" borderId="93" xfId="0" applyNumberFormat="1" applyFont="1" applyFill="1" applyBorder="1" applyAlignment="1">
      <alignment horizontal="center" vertical="top"/>
    </xf>
    <xf numFmtId="166" fontId="4" fillId="2" borderId="94" xfId="0" applyNumberFormat="1" applyFont="1" applyFill="1" applyBorder="1" applyAlignment="1">
      <alignment horizontal="center" vertical="top"/>
    </xf>
    <xf numFmtId="166" fontId="4" fillId="2" borderId="95" xfId="0" applyNumberFormat="1" applyFont="1" applyFill="1" applyBorder="1" applyAlignment="1">
      <alignment horizontal="center" vertical="top"/>
    </xf>
    <xf numFmtId="166" fontId="4" fillId="2" borderId="96" xfId="0" applyNumberFormat="1" applyFont="1" applyFill="1" applyBorder="1" applyAlignment="1">
      <alignment horizontal="center" vertical="top"/>
    </xf>
    <xf numFmtId="0" fontId="23" fillId="4" borderId="102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103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wrapText="1"/>
    </xf>
    <xf numFmtId="0" fontId="25" fillId="8" borderId="54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25" fillId="8" borderId="56" xfId="0" applyFont="1" applyFill="1" applyBorder="1" applyAlignment="1">
      <alignment horizontal="center" vertical="center" wrapText="1"/>
    </xf>
    <xf numFmtId="0" fontId="21" fillId="6" borderId="54" xfId="0" applyFont="1" applyFill="1" applyBorder="1" applyAlignment="1">
      <alignment horizontal="center" vertical="center" wrapText="1"/>
    </xf>
    <xf numFmtId="0" fontId="21" fillId="6" borderId="55" xfId="0" applyFont="1" applyFill="1" applyBorder="1" applyAlignment="1">
      <alignment horizontal="center" vertical="center" wrapText="1"/>
    </xf>
    <xf numFmtId="0" fontId="21" fillId="6" borderId="56" xfId="0" applyFont="1" applyFill="1" applyBorder="1" applyAlignment="1">
      <alignment horizontal="center" vertical="center" wrapText="1"/>
    </xf>
    <xf numFmtId="166" fontId="4" fillId="2" borderId="97" xfId="0" applyNumberFormat="1" applyFont="1" applyFill="1" applyBorder="1" applyAlignment="1">
      <alignment horizontal="center" vertical="top"/>
    </xf>
    <xf numFmtId="166" fontId="4" fillId="2" borderId="98" xfId="0" applyNumberFormat="1" applyFont="1" applyFill="1" applyBorder="1" applyAlignment="1">
      <alignment horizontal="center" vertical="top"/>
    </xf>
    <xf numFmtId="164" fontId="3" fillId="5" borderId="99" xfId="0" applyNumberFormat="1" applyFont="1" applyFill="1" applyBorder="1" applyAlignment="1">
      <alignment horizontal="center" vertical="center"/>
    </xf>
    <xf numFmtId="164" fontId="3" fillId="5" borderId="58" xfId="0" applyNumberFormat="1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101" xfId="0" applyFont="1" applyFill="1" applyBorder="1" applyAlignment="1">
      <alignment horizontal="center" vertical="center"/>
    </xf>
    <xf numFmtId="0" fontId="20" fillId="14" borderId="54" xfId="0" applyFont="1" applyFill="1" applyBorder="1" applyAlignment="1">
      <alignment horizontal="center" vertical="center" wrapText="1"/>
    </xf>
    <xf numFmtId="0" fontId="20" fillId="14" borderId="55" xfId="0" applyFont="1" applyFill="1" applyBorder="1" applyAlignment="1">
      <alignment horizontal="center" vertical="center" wrapText="1"/>
    </xf>
    <xf numFmtId="0" fontId="20" fillId="14" borderId="56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82"/>
  <sheetViews>
    <sheetView tabSelected="1" topLeftCell="A34" zoomScaleNormal="150" zoomScaleSheetLayoutView="100" workbookViewId="0">
      <selection activeCell="A43" sqref="A43"/>
    </sheetView>
  </sheetViews>
  <sheetFormatPr defaultColWidth="8.5703125" defaultRowHeight="15" x14ac:dyDescent="0.25"/>
  <cols>
    <col min="1" max="1" width="33.7109375" style="14" customWidth="1"/>
    <col min="2" max="2" width="34.7109375" style="14" hidden="1" customWidth="1"/>
    <col min="3" max="3" width="32" style="18" customWidth="1"/>
    <col min="4" max="4" width="29.140625" style="14" hidden="1" customWidth="1"/>
    <col min="5" max="5" width="27.42578125" style="19" customWidth="1"/>
    <col min="6" max="6" width="30.5703125" style="14" customWidth="1"/>
    <col min="7" max="7" width="2.28515625" style="37" hidden="1" customWidth="1"/>
    <col min="8" max="8" width="26" style="14" hidden="1" customWidth="1"/>
    <col min="9" max="9" width="24.140625" style="21" hidden="1" customWidth="1"/>
    <col min="10" max="10" width="21.42578125" style="14" hidden="1" customWidth="1"/>
    <col min="11" max="11" width="24.140625" style="21" customWidth="1"/>
    <col min="12" max="12" width="21.42578125" style="14" hidden="1" customWidth="1"/>
    <col min="13" max="13" width="11.85546875" style="14" bestFit="1" customWidth="1"/>
    <col min="14" max="16384" width="8.5703125" style="14"/>
  </cols>
  <sheetData>
    <row r="1" spans="1:11" s="43" customFormat="1" ht="11.25" customHeight="1" thickBot="1" x14ac:dyDescent="0.3">
      <c r="A1" s="195"/>
      <c r="B1" s="196"/>
      <c r="C1" s="197"/>
      <c r="D1" s="196"/>
      <c r="E1" s="198"/>
      <c r="F1" s="199"/>
      <c r="G1" s="63"/>
      <c r="H1" s="64"/>
      <c r="I1" s="65"/>
      <c r="J1" s="66"/>
    </row>
    <row r="2" spans="1:11" s="43" customFormat="1" ht="32.25" customHeight="1" thickBot="1" x14ac:dyDescent="0.3">
      <c r="A2" s="359" t="s">
        <v>58</v>
      </c>
      <c r="B2" s="360"/>
      <c r="C2" s="360"/>
      <c r="D2" s="360"/>
      <c r="E2" s="360"/>
      <c r="F2" s="361"/>
      <c r="G2" s="63"/>
      <c r="H2" s="64"/>
      <c r="I2" s="65"/>
      <c r="J2" s="66"/>
    </row>
    <row r="3" spans="1:11" s="172" customFormat="1" ht="84.75" customHeight="1" x14ac:dyDescent="0.25">
      <c r="A3" s="362" t="s">
        <v>75</v>
      </c>
      <c r="B3" s="363"/>
      <c r="C3" s="363"/>
      <c r="D3" s="363"/>
      <c r="E3" s="363"/>
      <c r="F3" s="364"/>
      <c r="G3" s="168"/>
      <c r="H3" s="169"/>
      <c r="I3" s="170"/>
      <c r="J3" s="171"/>
    </row>
    <row r="4" spans="1:11" s="43" customFormat="1" ht="11.25" customHeight="1" thickBot="1" x14ac:dyDescent="0.3">
      <c r="A4" s="200"/>
      <c r="B4" s="140"/>
      <c r="C4" s="141"/>
      <c r="D4" s="140"/>
      <c r="E4" s="142"/>
      <c r="F4" s="201"/>
      <c r="G4" s="63"/>
      <c r="H4" s="64"/>
      <c r="I4" s="65"/>
      <c r="J4" s="66"/>
    </row>
    <row r="5" spans="1:11" ht="39" thickTop="1" thickBot="1" x14ac:dyDescent="0.3">
      <c r="A5" s="367" t="s">
        <v>57</v>
      </c>
      <c r="B5" s="129" t="s">
        <v>10</v>
      </c>
      <c r="C5" s="190" t="s">
        <v>12</v>
      </c>
      <c r="D5" s="130" t="s">
        <v>1</v>
      </c>
      <c r="E5" s="191" t="s">
        <v>13</v>
      </c>
      <c r="F5" s="369" t="s">
        <v>14</v>
      </c>
      <c r="G5" s="24"/>
      <c r="H5" s="30">
        <v>0.01</v>
      </c>
      <c r="I5" s="31" t="s">
        <v>8</v>
      </c>
      <c r="J5" s="38" t="s">
        <v>9</v>
      </c>
      <c r="K5" s="14"/>
    </row>
    <row r="6" spans="1:11" ht="21.75" customHeight="1" x14ac:dyDescent="0.25">
      <c r="A6" s="368"/>
      <c r="B6" s="72"/>
      <c r="C6" s="232" t="s">
        <v>56</v>
      </c>
      <c r="D6" s="73"/>
      <c r="E6" s="306" t="s">
        <v>59</v>
      </c>
      <c r="F6" s="370"/>
      <c r="G6" s="40"/>
      <c r="H6" s="17"/>
      <c r="I6" s="59"/>
      <c r="J6" s="60"/>
      <c r="K6" s="14"/>
    </row>
    <row r="7" spans="1:11" ht="18.75" x14ac:dyDescent="0.25">
      <c r="A7" s="202" t="s">
        <v>47</v>
      </c>
      <c r="B7" s="67">
        <v>100000000000000</v>
      </c>
      <c r="C7" s="146">
        <v>3.5999999999999999E-7</v>
      </c>
      <c r="D7" s="148">
        <f>B7*C7</f>
        <v>36000000</v>
      </c>
      <c r="E7" s="189">
        <v>1</v>
      </c>
      <c r="F7" s="203">
        <f>D7*E7</f>
        <v>36000000</v>
      </c>
      <c r="G7" s="34"/>
      <c r="H7" s="27">
        <f>SUM(F7*0.01)</f>
        <v>360000</v>
      </c>
      <c r="I7" s="17">
        <f>SUM(H7/12)</f>
        <v>30000</v>
      </c>
      <c r="J7" s="17">
        <f>SUM(H7/365)</f>
        <v>986.30136986301375</v>
      </c>
      <c r="K7" s="14"/>
    </row>
    <row r="8" spans="1:11" s="21" customFormat="1" ht="18.75" x14ac:dyDescent="0.25">
      <c r="A8" s="202" t="s">
        <v>48</v>
      </c>
      <c r="B8" s="147">
        <v>50000000000000</v>
      </c>
      <c r="C8" s="146">
        <v>3.5999999999999999E-7</v>
      </c>
      <c r="D8" s="149">
        <f>B8*C7</f>
        <v>18000000</v>
      </c>
      <c r="E8" s="189">
        <v>1</v>
      </c>
      <c r="F8" s="204">
        <f>D8*E8</f>
        <v>18000000</v>
      </c>
      <c r="G8" s="35"/>
      <c r="H8" s="28"/>
      <c r="I8" s="25"/>
      <c r="J8" s="25"/>
    </row>
    <row r="9" spans="1:11" s="21" customFormat="1" ht="18.75" x14ac:dyDescent="0.25">
      <c r="A9" s="202" t="s">
        <v>49</v>
      </c>
      <c r="B9" s="147">
        <v>20000000000000</v>
      </c>
      <c r="C9" s="146">
        <v>3.5999999999999999E-7</v>
      </c>
      <c r="D9" s="149">
        <f>B9*C7</f>
        <v>7200000</v>
      </c>
      <c r="E9" s="189">
        <v>1</v>
      </c>
      <c r="F9" s="204">
        <f>D9*E9</f>
        <v>7200000</v>
      </c>
      <c r="G9" s="35"/>
      <c r="H9" s="28"/>
      <c r="I9" s="25"/>
      <c r="J9" s="25"/>
    </row>
    <row r="10" spans="1:11" s="21" customFormat="1" ht="18.75" x14ac:dyDescent="0.25">
      <c r="A10" s="202" t="s">
        <v>72</v>
      </c>
      <c r="B10" s="147">
        <v>10000000000000</v>
      </c>
      <c r="C10" s="146">
        <v>3.5999999999999999E-7</v>
      </c>
      <c r="D10" s="149">
        <f>B10*C8</f>
        <v>3600000</v>
      </c>
      <c r="E10" s="189">
        <v>1</v>
      </c>
      <c r="F10" s="204">
        <f>D10*E10</f>
        <v>3600000</v>
      </c>
      <c r="G10" s="35"/>
      <c r="H10" s="28"/>
      <c r="I10" s="25"/>
      <c r="J10" s="25"/>
    </row>
    <row r="11" spans="1:11" s="21" customFormat="1" ht="18.75" x14ac:dyDescent="0.25">
      <c r="A11" s="205" t="s">
        <v>50</v>
      </c>
      <c r="B11" s="15">
        <v>50000000000</v>
      </c>
      <c r="C11" s="146">
        <v>3.5999999999999999E-7</v>
      </c>
      <c r="D11" s="16">
        <f>B11*C7</f>
        <v>18000</v>
      </c>
      <c r="E11" s="189"/>
      <c r="F11" s="41">
        <f>SUM(E11*D11)</f>
        <v>0</v>
      </c>
      <c r="G11" s="35"/>
      <c r="H11" s="28"/>
      <c r="I11" s="25"/>
      <c r="J11" s="25"/>
    </row>
    <row r="12" spans="1:11" s="21" customFormat="1" ht="18.75" x14ac:dyDescent="0.25">
      <c r="A12" s="205" t="s">
        <v>51</v>
      </c>
      <c r="B12" s="15">
        <v>20000000000</v>
      </c>
      <c r="C12" s="146">
        <v>3.5999999999999999E-7</v>
      </c>
      <c r="D12" s="16">
        <f>B12*C7</f>
        <v>7200</v>
      </c>
      <c r="E12" s="189"/>
      <c r="F12" s="206">
        <f>D12*E12</f>
        <v>0</v>
      </c>
      <c r="G12" s="35"/>
      <c r="H12" s="28"/>
      <c r="I12" s="25"/>
      <c r="J12" s="25"/>
    </row>
    <row r="13" spans="1:11" s="21" customFormat="1" ht="18.75" x14ac:dyDescent="0.25">
      <c r="A13" s="205" t="s">
        <v>52</v>
      </c>
      <c r="B13" s="15">
        <v>10000000000</v>
      </c>
      <c r="C13" s="146">
        <v>3.5999999999999999E-7</v>
      </c>
      <c r="D13" s="16">
        <f>B13*C7</f>
        <v>3600</v>
      </c>
      <c r="E13" s="189"/>
      <c r="F13" s="206">
        <f>D13*E13</f>
        <v>0</v>
      </c>
      <c r="G13" s="35"/>
      <c r="H13" s="28"/>
      <c r="I13" s="25"/>
      <c r="J13" s="25"/>
    </row>
    <row r="14" spans="1:11" s="21" customFormat="1" ht="18.75" x14ac:dyDescent="0.25">
      <c r="A14" s="205" t="s">
        <v>53</v>
      </c>
      <c r="B14" s="15">
        <v>1000000000</v>
      </c>
      <c r="C14" s="146">
        <v>3.5999999999999999E-7</v>
      </c>
      <c r="D14" s="16">
        <f>B14*C7</f>
        <v>360</v>
      </c>
      <c r="E14" s="189"/>
      <c r="F14" s="206">
        <f>D14*E14</f>
        <v>0</v>
      </c>
      <c r="G14" s="35"/>
      <c r="H14" s="28"/>
      <c r="I14" s="25"/>
      <c r="J14" s="25"/>
    </row>
    <row r="15" spans="1:11" ht="18.75" x14ac:dyDescent="0.25">
      <c r="A15" s="205" t="s">
        <v>68</v>
      </c>
      <c r="B15" s="15"/>
      <c r="C15" s="146">
        <v>3.5999999999999999E-7</v>
      </c>
      <c r="D15" s="16"/>
      <c r="E15" s="189">
        <v>0</v>
      </c>
      <c r="F15" s="204">
        <f>D15*E15</f>
        <v>0</v>
      </c>
      <c r="G15" s="35"/>
      <c r="H15" s="28">
        <f>SUM(F11*0.01)</f>
        <v>0</v>
      </c>
      <c r="I15" s="25">
        <f>SUM(H15/12)</f>
        <v>0</v>
      </c>
      <c r="J15" s="25">
        <f>SUM(H15/365)</f>
        <v>0</v>
      </c>
      <c r="K15" s="14"/>
    </row>
    <row r="16" spans="1:11" ht="19.5" thickBot="1" x14ac:dyDescent="0.3">
      <c r="A16" s="205" t="s">
        <v>69</v>
      </c>
      <c r="B16" s="15"/>
      <c r="C16" s="146">
        <v>3.5999999999999999E-7</v>
      </c>
      <c r="D16" s="16"/>
      <c r="E16" s="189">
        <v>0</v>
      </c>
      <c r="F16" s="204">
        <f>D16*E16</f>
        <v>0</v>
      </c>
      <c r="G16" s="24"/>
      <c r="H16" s="29">
        <f>SUM(H15:H15)</f>
        <v>0</v>
      </c>
      <c r="I16" s="26">
        <f>SUM(I15:I15)</f>
        <v>0</v>
      </c>
      <c r="J16" s="26">
        <f>SUM(J15:J15)</f>
        <v>0</v>
      </c>
      <c r="K16" s="14"/>
    </row>
    <row r="17" spans="1:11" ht="19.5" thickTop="1" x14ac:dyDescent="0.25">
      <c r="A17" s="205" t="s">
        <v>70</v>
      </c>
      <c r="B17" s="15"/>
      <c r="C17" s="146">
        <v>3.5999999999999999E-7</v>
      </c>
      <c r="D17" s="16"/>
      <c r="E17" s="189">
        <v>0</v>
      </c>
      <c r="F17" s="41">
        <f>SUM(E17*D17)</f>
        <v>0</v>
      </c>
      <c r="G17" s="24"/>
      <c r="H17" s="144"/>
      <c r="I17" s="145"/>
      <c r="J17" s="145"/>
      <c r="K17" s="14"/>
    </row>
    <row r="18" spans="1:11" ht="19.5" thickBot="1" x14ac:dyDescent="0.3">
      <c r="A18" s="205" t="s">
        <v>71</v>
      </c>
      <c r="B18" s="15"/>
      <c r="C18" s="146">
        <v>3.5999999999999999E-7</v>
      </c>
      <c r="D18" s="16"/>
      <c r="E18" s="189">
        <v>0</v>
      </c>
      <c r="F18" s="206">
        <f>D18*E18</f>
        <v>0</v>
      </c>
      <c r="G18" s="24"/>
      <c r="H18" s="144"/>
      <c r="I18" s="145"/>
      <c r="J18" s="145"/>
      <c r="K18" s="14"/>
    </row>
    <row r="19" spans="1:11" s="156" customFormat="1" ht="20.25" thickTop="1" thickBot="1" x14ac:dyDescent="0.3">
      <c r="A19" s="207"/>
      <c r="B19" s="331"/>
      <c r="C19" s="23"/>
      <c r="D19" s="332"/>
      <c r="E19" s="333" t="s">
        <v>64</v>
      </c>
      <c r="F19" s="301">
        <f>SUM(F7:F14)</f>
        <v>64800000</v>
      </c>
      <c r="G19" s="24"/>
      <c r="H19" s="144"/>
      <c r="I19" s="145"/>
      <c r="J19" s="145"/>
    </row>
    <row r="20" spans="1:11" s="330" customFormat="1" ht="17.25" thickTop="1" thickBot="1" x14ac:dyDescent="0.3">
      <c r="A20" s="321"/>
      <c r="B20" s="322"/>
      <c r="C20" s="323"/>
      <c r="D20" s="324"/>
      <c r="E20" s="325" t="s">
        <v>67</v>
      </c>
      <c r="F20" s="326">
        <f>SUM(F19*0.005)</f>
        <v>324000</v>
      </c>
      <c r="G20" s="327"/>
      <c r="H20" s="328">
        <f>SUM(H16*0.17)</f>
        <v>0</v>
      </c>
      <c r="I20" s="329">
        <f>SUM(I16*0.17)</f>
        <v>0</v>
      </c>
      <c r="J20" s="329">
        <f>SUM(J16*0.17)</f>
        <v>0</v>
      </c>
    </row>
    <row r="21" spans="1:11" s="39" customFormat="1" ht="20.25" thickTop="1" thickBot="1" x14ac:dyDescent="0.3">
      <c r="A21" s="44"/>
      <c r="B21" s="45"/>
      <c r="C21" s="46"/>
      <c r="D21" s="47"/>
      <c r="E21" s="78"/>
      <c r="F21" s="208">
        <f>F19</f>
        <v>64800000</v>
      </c>
      <c r="G21" s="52"/>
      <c r="H21" s="51"/>
      <c r="I21" s="76"/>
      <c r="J21" s="76"/>
    </row>
    <row r="22" spans="1:11" s="43" customFormat="1" ht="17.25" thickTop="1" thickBot="1" x14ac:dyDescent="0.3">
      <c r="A22" s="312"/>
      <c r="B22" s="313"/>
      <c r="C22" s="314"/>
      <c r="D22" s="315"/>
      <c r="E22" s="316" t="s">
        <v>20</v>
      </c>
      <c r="F22" s="317">
        <f>SUM(F21*0.02)</f>
        <v>1296000</v>
      </c>
      <c r="G22" s="318"/>
      <c r="H22" s="319">
        <f>SUM(H21*0.17)</f>
        <v>0</v>
      </c>
      <c r="I22" s="320">
        <f>SUM(I21*0.17)</f>
        <v>0</v>
      </c>
      <c r="J22" s="320">
        <f>SUM(J21*0.17)</f>
        <v>0</v>
      </c>
    </row>
    <row r="23" spans="1:11" ht="20.25" thickTop="1" thickBot="1" x14ac:dyDescent="0.3">
      <c r="A23" s="209"/>
      <c r="B23" s="68"/>
      <c r="C23" s="69"/>
      <c r="D23" s="70"/>
      <c r="E23" s="333" t="s">
        <v>66</v>
      </c>
      <c r="F23" s="301">
        <f>F21-F22</f>
        <v>63504000</v>
      </c>
      <c r="H23" s="74"/>
      <c r="I23" s="75"/>
      <c r="J23" s="75"/>
      <c r="K23" s="14"/>
    </row>
    <row r="24" spans="1:11" ht="17.25" thickTop="1" thickBot="1" x14ac:dyDescent="0.3">
      <c r="A24" s="209"/>
      <c r="B24" s="68"/>
      <c r="C24" s="69"/>
      <c r="D24" s="70"/>
      <c r="E24" s="71"/>
      <c r="F24" s="210"/>
      <c r="G24" s="36"/>
      <c r="H24" s="32">
        <f>SUM(H16-H20)</f>
        <v>0</v>
      </c>
      <c r="I24" s="33">
        <f>SUM(I16-I20)</f>
        <v>0</v>
      </c>
      <c r="J24" s="33">
        <f>SUM(J16-J20)</f>
        <v>0</v>
      </c>
      <c r="K24" s="14"/>
    </row>
    <row r="25" spans="1:11" ht="38.25" thickBot="1" x14ac:dyDescent="0.3">
      <c r="A25" s="211" t="s">
        <v>15</v>
      </c>
      <c r="B25" s="118" t="s">
        <v>10</v>
      </c>
      <c r="C25" s="192" t="s">
        <v>12</v>
      </c>
      <c r="D25" s="193" t="s">
        <v>1</v>
      </c>
      <c r="E25" s="194" t="s">
        <v>19</v>
      </c>
      <c r="F25" s="371" t="s">
        <v>14</v>
      </c>
      <c r="G25" s="24"/>
      <c r="H25" s="30">
        <v>0.01</v>
      </c>
      <c r="I25" s="31" t="s">
        <v>8</v>
      </c>
      <c r="J25" s="38" t="s">
        <v>9</v>
      </c>
      <c r="K25" s="14"/>
    </row>
    <row r="26" spans="1:11" ht="21.75" customHeight="1" x14ac:dyDescent="0.25">
      <c r="A26" s="233" t="s">
        <v>60</v>
      </c>
      <c r="B26" s="234"/>
      <c r="C26" s="232" t="s">
        <v>54</v>
      </c>
      <c r="D26" s="235"/>
      <c r="E26" s="306" t="s">
        <v>55</v>
      </c>
      <c r="F26" s="370"/>
      <c r="G26" s="40"/>
      <c r="H26" s="17"/>
      <c r="I26" s="59"/>
      <c r="J26" s="60"/>
      <c r="K26" s="14"/>
    </row>
    <row r="27" spans="1:11" ht="21.75" customHeight="1" x14ac:dyDescent="0.3">
      <c r="A27" s="202" t="s">
        <v>16</v>
      </c>
      <c r="B27" s="72"/>
      <c r="C27" s="146">
        <v>16</v>
      </c>
      <c r="D27" s="73"/>
      <c r="E27" s="187">
        <v>0</v>
      </c>
      <c r="F27" s="212">
        <f>E27*C27</f>
        <v>0</v>
      </c>
      <c r="G27" s="40"/>
      <c r="H27" s="17"/>
      <c r="I27" s="59"/>
      <c r="J27" s="60"/>
      <c r="K27" s="14"/>
    </row>
    <row r="28" spans="1:11" ht="18.75" x14ac:dyDescent="0.3">
      <c r="A28" s="205" t="s">
        <v>17</v>
      </c>
      <c r="B28" s="11"/>
      <c r="C28" s="150">
        <v>15</v>
      </c>
      <c r="D28" s="58"/>
      <c r="E28" s="188">
        <v>0</v>
      </c>
      <c r="F28" s="213">
        <f>E28*C28</f>
        <v>0</v>
      </c>
      <c r="G28" s="40"/>
      <c r="H28" s="22"/>
      <c r="I28" s="61"/>
      <c r="J28" s="60"/>
      <c r="K28" s="14"/>
    </row>
    <row r="29" spans="1:11" ht="18.75" x14ac:dyDescent="0.3">
      <c r="A29" s="205" t="s">
        <v>18</v>
      </c>
      <c r="B29" s="11"/>
      <c r="C29" s="150">
        <v>14</v>
      </c>
      <c r="D29" s="58"/>
      <c r="E29" s="188">
        <v>0</v>
      </c>
      <c r="F29" s="214">
        <f>E29*C29</f>
        <v>0</v>
      </c>
      <c r="G29" s="40"/>
      <c r="H29" s="17"/>
      <c r="I29" s="59"/>
      <c r="J29" s="60"/>
      <c r="K29" s="14"/>
    </row>
    <row r="30" spans="1:11" ht="18.75" x14ac:dyDescent="0.3">
      <c r="A30" s="215" t="s">
        <v>73</v>
      </c>
      <c r="B30" s="11"/>
      <c r="C30" s="150">
        <v>15</v>
      </c>
      <c r="D30" s="58"/>
      <c r="E30" s="188">
        <v>0</v>
      </c>
      <c r="F30" s="214">
        <f>C30*E30</f>
        <v>0</v>
      </c>
      <c r="G30" s="36"/>
      <c r="H30" s="25"/>
      <c r="I30" s="151"/>
      <c r="J30" s="80"/>
      <c r="K30" s="14"/>
    </row>
    <row r="31" spans="1:11" ht="18.75" x14ac:dyDescent="0.3">
      <c r="A31" s="215" t="s">
        <v>74</v>
      </c>
      <c r="B31" s="11"/>
      <c r="C31" s="150">
        <v>6</v>
      </c>
      <c r="D31" s="58"/>
      <c r="E31" s="188">
        <v>0</v>
      </c>
      <c r="F31" s="214">
        <f>C31*E31</f>
        <v>0</v>
      </c>
      <c r="G31" s="36"/>
      <c r="H31" s="25"/>
      <c r="I31" s="151"/>
      <c r="J31" s="80"/>
      <c r="K31" s="14"/>
    </row>
    <row r="32" spans="1:11" ht="19.5" thickBot="1" x14ac:dyDescent="0.35">
      <c r="A32" s="215" t="s">
        <v>76</v>
      </c>
      <c r="B32" s="11"/>
      <c r="C32" s="150">
        <v>2.9999999999999997E-4</v>
      </c>
      <c r="D32" s="58"/>
      <c r="E32" s="188">
        <v>0</v>
      </c>
      <c r="F32" s="214">
        <f>C32*E32</f>
        <v>0</v>
      </c>
      <c r="G32" s="36"/>
      <c r="H32" s="25"/>
      <c r="I32" s="151"/>
      <c r="J32" s="80"/>
      <c r="K32" s="14"/>
    </row>
    <row r="33" spans="1:62" s="156" customFormat="1" ht="20.25" thickTop="1" thickBot="1" x14ac:dyDescent="0.3">
      <c r="A33" s="334"/>
      <c r="B33" s="62"/>
      <c r="C33" s="23"/>
      <c r="D33" s="58"/>
      <c r="E33" s="333" t="s">
        <v>65</v>
      </c>
      <c r="F33" s="301">
        <f>SUM(F27:F32)</f>
        <v>0</v>
      </c>
      <c r="G33" s="335"/>
      <c r="H33" s="79"/>
      <c r="I33" s="79"/>
      <c r="J33" s="336"/>
    </row>
    <row r="34" spans="1:62" s="330" customFormat="1" ht="17.25" thickTop="1" thickBot="1" x14ac:dyDescent="0.3">
      <c r="A34" s="321"/>
      <c r="B34" s="322"/>
      <c r="C34" s="323"/>
      <c r="D34" s="324"/>
      <c r="E34" s="325" t="s">
        <v>67</v>
      </c>
      <c r="F34" s="326">
        <f>SUM(F33*0.005)</f>
        <v>0</v>
      </c>
      <c r="G34" s="327"/>
      <c r="H34" s="328">
        <f>SUM(H33*0.17)</f>
        <v>0</v>
      </c>
      <c r="I34" s="329">
        <f>SUM(I33*0.17)</f>
        <v>0</v>
      </c>
      <c r="J34" s="329">
        <f>SUM(J33*0.17)</f>
        <v>0</v>
      </c>
    </row>
    <row r="35" spans="1:62" s="39" customFormat="1" ht="20.25" thickTop="1" thickBot="1" x14ac:dyDescent="0.3">
      <c r="A35" s="44"/>
      <c r="B35" s="45"/>
      <c r="C35" s="46"/>
      <c r="D35" s="47"/>
      <c r="E35" s="78"/>
      <c r="F35" s="208">
        <f>F33</f>
        <v>0</v>
      </c>
      <c r="G35" s="52"/>
      <c r="H35" s="51"/>
      <c r="I35" s="76"/>
      <c r="J35" s="76"/>
    </row>
    <row r="36" spans="1:62" s="43" customFormat="1" ht="17.25" thickTop="1" thickBot="1" x14ac:dyDescent="0.3">
      <c r="A36" s="312"/>
      <c r="B36" s="313"/>
      <c r="C36" s="314"/>
      <c r="D36" s="315"/>
      <c r="E36" s="337" t="s">
        <v>20</v>
      </c>
      <c r="F36" s="338">
        <f>SUM(F35*0.02)</f>
        <v>0</v>
      </c>
      <c r="G36" s="318"/>
      <c r="H36" s="319">
        <f>SUM(H33*0.17)</f>
        <v>0</v>
      </c>
      <c r="I36" s="320">
        <f>SUM(I33*0.17)</f>
        <v>0</v>
      </c>
      <c r="J36" s="320">
        <f>SUM(J33*0.17)</f>
        <v>0</v>
      </c>
    </row>
    <row r="37" spans="1:62" s="156" customFormat="1" ht="20.25" thickTop="1" thickBot="1" x14ac:dyDescent="0.3">
      <c r="A37" s="339"/>
      <c r="B37" s="340"/>
      <c r="C37" s="341"/>
      <c r="D37" s="342"/>
      <c r="E37" s="333" t="s">
        <v>66</v>
      </c>
      <c r="F37" s="301">
        <f>SUM(F33-F36)</f>
        <v>0</v>
      </c>
      <c r="G37" s="24"/>
      <c r="H37" s="343"/>
      <c r="I37" s="344"/>
      <c r="J37" s="344"/>
    </row>
    <row r="38" spans="1:62" s="39" customFormat="1" ht="14.25" thickTop="1" thickBot="1" x14ac:dyDescent="0.3">
      <c r="A38" s="44"/>
      <c r="B38" s="45"/>
      <c r="C38" s="46"/>
      <c r="D38" s="47"/>
      <c r="E38" s="81"/>
      <c r="F38" s="216"/>
      <c r="G38" s="48"/>
      <c r="H38" s="49"/>
      <c r="I38" s="49"/>
      <c r="J38" s="50"/>
    </row>
    <row r="39" spans="1:62" s="156" customFormat="1" ht="19.5" thickBot="1" x14ac:dyDescent="0.3">
      <c r="A39" s="217"/>
      <c r="B39" s="152"/>
      <c r="C39" s="302"/>
      <c r="D39" s="303"/>
      <c r="E39" s="304" t="s">
        <v>22</v>
      </c>
      <c r="F39" s="305">
        <f>SUM(F37+F23)</f>
        <v>63504000</v>
      </c>
      <c r="G39" s="153"/>
      <c r="H39" s="154" t="s">
        <v>11</v>
      </c>
      <c r="I39" s="22"/>
      <c r="J39" s="155"/>
    </row>
    <row r="40" spans="1:62" s="43" customFormat="1" ht="11.25" customHeight="1" thickTop="1" thickBot="1" x14ac:dyDescent="0.3">
      <c r="A40" s="200"/>
      <c r="B40" s="140"/>
      <c r="C40" s="141"/>
      <c r="D40" s="140"/>
      <c r="E40" s="142"/>
      <c r="F40" s="201"/>
      <c r="G40" s="63"/>
      <c r="H40" s="64"/>
      <c r="I40" s="65"/>
      <c r="J40" s="66"/>
    </row>
    <row r="41" spans="1:62" s="43" customFormat="1" ht="32.25" customHeight="1" thickBot="1" x14ac:dyDescent="0.3">
      <c r="A41" s="372" t="s">
        <v>33</v>
      </c>
      <c r="B41" s="373"/>
      <c r="C41" s="373"/>
      <c r="D41" s="373"/>
      <c r="E41" s="373"/>
      <c r="F41" s="374"/>
      <c r="G41" s="63"/>
      <c r="H41" s="64"/>
      <c r="I41" s="65"/>
      <c r="J41" s="66"/>
    </row>
    <row r="42" spans="1:62" s="172" customFormat="1" ht="45.75" customHeight="1" x14ac:dyDescent="0.25">
      <c r="A42" s="356" t="s">
        <v>77</v>
      </c>
      <c r="B42" s="357"/>
      <c r="C42" s="357"/>
      <c r="D42" s="357"/>
      <c r="E42" s="357"/>
      <c r="F42" s="358"/>
      <c r="G42" s="168"/>
      <c r="H42" s="169"/>
      <c r="I42" s="170"/>
      <c r="J42" s="171"/>
    </row>
    <row r="43" spans="1:62" s="165" customFormat="1" ht="5.25" customHeight="1" x14ac:dyDescent="0.25">
      <c r="A43" s="166"/>
      <c r="B43" s="160"/>
      <c r="C43" s="161"/>
      <c r="D43" s="160"/>
      <c r="E43" s="162"/>
      <c r="F43" s="167"/>
      <c r="G43" s="42"/>
      <c r="H43" s="163"/>
      <c r="I43" s="164"/>
      <c r="J43" s="164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2" s="43" customFormat="1" ht="18.75" customHeight="1" x14ac:dyDescent="0.25">
      <c r="A44" s="375" t="s">
        <v>35</v>
      </c>
      <c r="B44" s="376"/>
      <c r="C44" s="376"/>
      <c r="D44" s="376"/>
      <c r="E44" s="376"/>
      <c r="F44" s="377"/>
      <c r="G44" s="53"/>
      <c r="H44" s="157"/>
      <c r="I44" s="158"/>
      <c r="J44" s="159"/>
    </row>
    <row r="45" spans="1:62" s="43" customFormat="1" ht="21.75" customHeight="1" thickBot="1" x14ac:dyDescent="0.3">
      <c r="A45" s="353" t="s">
        <v>21</v>
      </c>
      <c r="B45" s="354"/>
      <c r="C45" s="354"/>
      <c r="D45" s="354"/>
      <c r="E45" s="354"/>
      <c r="F45" s="355"/>
      <c r="G45" s="77"/>
    </row>
    <row r="46" spans="1:62" s="43" customFormat="1" ht="11.25" customHeight="1" thickBot="1" x14ac:dyDescent="0.3">
      <c r="A46" s="200"/>
      <c r="B46" s="140"/>
      <c r="C46" s="141"/>
      <c r="D46" s="140"/>
      <c r="E46" s="142"/>
      <c r="F46" s="201"/>
      <c r="G46" s="63"/>
      <c r="H46" s="64"/>
      <c r="I46" s="65"/>
      <c r="J46" s="66"/>
    </row>
    <row r="47" spans="1:62" ht="39" thickTop="1" thickBot="1" x14ac:dyDescent="0.3">
      <c r="A47" s="218" t="s">
        <v>44</v>
      </c>
      <c r="B47" s="176"/>
      <c r="C47" s="237" t="s">
        <v>38</v>
      </c>
      <c r="D47" s="307"/>
      <c r="E47" s="175" t="s">
        <v>43</v>
      </c>
      <c r="F47" s="236" t="s">
        <v>40</v>
      </c>
      <c r="G47" s="54"/>
      <c r="H47" s="55"/>
      <c r="I47" s="56"/>
      <c r="J47" s="57"/>
      <c r="K47" s="14"/>
    </row>
    <row r="48" spans="1:62" ht="19.5" thickBot="1" x14ac:dyDescent="0.3">
      <c r="A48" s="219">
        <f>SUM(F23*0.02)</f>
        <v>1270080</v>
      </c>
      <c r="B48" s="119"/>
      <c r="C48" s="125">
        <f>SUM(A51/12)</f>
        <v>87847.2</v>
      </c>
      <c r="D48" s="308"/>
      <c r="E48" s="126">
        <f>SUM(F23*0.03)</f>
        <v>1905120</v>
      </c>
      <c r="F48" s="220">
        <f>SUM(E51/12)</f>
        <v>131770.80000000002</v>
      </c>
      <c r="G48" s="14"/>
      <c r="H48" s="20"/>
      <c r="I48" s="20"/>
      <c r="K48" s="14"/>
    </row>
    <row r="49" spans="1:11" s="21" customFormat="1" ht="15.75" thickTop="1" x14ac:dyDescent="0.25">
      <c r="A49" s="221" t="s">
        <v>34</v>
      </c>
      <c r="B49" s="133"/>
      <c r="C49" s="137" t="s">
        <v>32</v>
      </c>
      <c r="D49" s="133"/>
      <c r="E49" s="138" t="s">
        <v>34</v>
      </c>
      <c r="F49" s="137" t="s">
        <v>32</v>
      </c>
      <c r="H49" s="74"/>
      <c r="I49" s="74"/>
    </row>
    <row r="50" spans="1:11" ht="19.5" thickBot="1" x14ac:dyDescent="0.3">
      <c r="A50" s="222">
        <f>SUM(A48*0.17)</f>
        <v>215913.60000000001</v>
      </c>
      <c r="B50" s="119"/>
      <c r="C50" s="143">
        <f>SUM((C48*12)/52)</f>
        <v>20272.430769230767</v>
      </c>
      <c r="D50" s="134"/>
      <c r="E50" s="136">
        <f>SUM(E48*0.17)</f>
        <v>323870.40000000002</v>
      </c>
      <c r="F50" s="143">
        <f>SUM((F48*12)/52)</f>
        <v>30408.646153846155</v>
      </c>
      <c r="G50" s="19"/>
      <c r="I50" s="14"/>
      <c r="K50" s="14"/>
    </row>
    <row r="51" spans="1:11" ht="15.75" thickTop="1" x14ac:dyDescent="0.25">
      <c r="A51" s="347">
        <f>SUM(A48-A50)</f>
        <v>1054166.3999999999</v>
      </c>
      <c r="B51" s="119"/>
      <c r="C51" s="174" t="s">
        <v>36</v>
      </c>
      <c r="D51" s="173"/>
      <c r="E51" s="365">
        <f>SUM(E48-E50)</f>
        <v>1581249.6</v>
      </c>
      <c r="F51" s="174" t="s">
        <v>36</v>
      </c>
      <c r="G51" s="19"/>
      <c r="I51" s="14"/>
      <c r="K51" s="14"/>
    </row>
    <row r="52" spans="1:11" ht="15.75" thickBot="1" x14ac:dyDescent="0.3">
      <c r="A52" s="351"/>
      <c r="B52" s="135"/>
      <c r="C52" s="179">
        <f>A51/26</f>
        <v>40544.861538461533</v>
      </c>
      <c r="D52" s="309"/>
      <c r="E52" s="366"/>
      <c r="F52" s="223">
        <f>E51/26</f>
        <v>60817.292307692311</v>
      </c>
      <c r="G52" s="19"/>
      <c r="I52" s="14"/>
      <c r="K52" s="14"/>
    </row>
    <row r="53" spans="1:11" ht="15.75" thickBot="1" x14ac:dyDescent="0.3">
      <c r="A53" s="224"/>
      <c r="B53" s="120"/>
      <c r="C53" s="121"/>
      <c r="D53" s="310"/>
      <c r="E53" s="127"/>
      <c r="F53" s="121"/>
      <c r="G53" s="19"/>
      <c r="I53" s="14"/>
      <c r="K53" s="14"/>
    </row>
    <row r="54" spans="1:11" ht="38.25" thickBot="1" x14ac:dyDescent="0.3">
      <c r="A54" s="225" t="s">
        <v>42</v>
      </c>
      <c r="B54" s="178"/>
      <c r="C54" s="238" t="s">
        <v>38</v>
      </c>
      <c r="D54" s="122"/>
      <c r="E54" s="177" t="s">
        <v>41</v>
      </c>
      <c r="F54" s="239" t="s">
        <v>40</v>
      </c>
      <c r="G54" s="19"/>
      <c r="I54" s="14"/>
      <c r="K54" s="14"/>
    </row>
    <row r="55" spans="1:11" ht="19.5" thickBot="1" x14ac:dyDescent="0.3">
      <c r="A55" s="219">
        <f>SUM(F23*0.04)</f>
        <v>2540160</v>
      </c>
      <c r="B55" s="119"/>
      <c r="C55" s="125">
        <f>SUM(A58/12)</f>
        <v>175694.4</v>
      </c>
      <c r="D55" s="308"/>
      <c r="E55" s="126">
        <f>SUM(F23*0.05)</f>
        <v>3175200</v>
      </c>
      <c r="F55" s="220">
        <f>SUM(E58/12)</f>
        <v>219618</v>
      </c>
      <c r="G55" s="19"/>
      <c r="I55" s="14"/>
      <c r="K55" s="14"/>
    </row>
    <row r="56" spans="1:11" s="21" customFormat="1" ht="15.75" thickTop="1" x14ac:dyDescent="0.25">
      <c r="A56" s="221" t="s">
        <v>34</v>
      </c>
      <c r="B56" s="133"/>
      <c r="C56" s="137" t="s">
        <v>32</v>
      </c>
      <c r="D56" s="133"/>
      <c r="E56" s="138" t="s">
        <v>34</v>
      </c>
      <c r="F56" s="137" t="s">
        <v>32</v>
      </c>
      <c r="H56" s="74"/>
      <c r="I56" s="74"/>
    </row>
    <row r="57" spans="1:11" ht="19.5" thickBot="1" x14ac:dyDescent="0.3">
      <c r="A57" s="222">
        <f>SUM(A55*0.17)</f>
        <v>431827.20000000001</v>
      </c>
      <c r="B57" s="119"/>
      <c r="C57" s="143">
        <f>SUM((C55*12)/52)</f>
        <v>40544.861538461533</v>
      </c>
      <c r="D57" s="134"/>
      <c r="E57" s="136">
        <f>SUM(E55*0.17)</f>
        <v>539784</v>
      </c>
      <c r="F57" s="143">
        <f>SUM((F55*12)/52)</f>
        <v>50681.076923076922</v>
      </c>
      <c r="G57" s="19"/>
      <c r="I57" s="14"/>
      <c r="K57" s="14"/>
    </row>
    <row r="58" spans="1:11" ht="15.75" thickTop="1" x14ac:dyDescent="0.25">
      <c r="A58" s="347">
        <f>SUM(A55-A57)</f>
        <v>2108332.7999999998</v>
      </c>
      <c r="B58" s="119"/>
      <c r="C58" s="174" t="s">
        <v>36</v>
      </c>
      <c r="D58" s="173"/>
      <c r="E58" s="349">
        <f>SUM(E55-E57)</f>
        <v>2635416</v>
      </c>
      <c r="F58" s="174" t="s">
        <v>36</v>
      </c>
      <c r="G58" s="19"/>
      <c r="I58" s="14"/>
      <c r="K58" s="14"/>
    </row>
    <row r="59" spans="1:11" ht="15.75" thickBot="1" x14ac:dyDescent="0.3">
      <c r="A59" s="348"/>
      <c r="B59" s="119"/>
      <c r="C59" s="180">
        <f>A58/26</f>
        <v>81089.723076923066</v>
      </c>
      <c r="D59" s="309"/>
      <c r="E59" s="350"/>
      <c r="F59" s="223">
        <f>E58/26</f>
        <v>101362.15384615384</v>
      </c>
      <c r="G59" s="19"/>
      <c r="I59" s="14"/>
      <c r="K59" s="14"/>
    </row>
    <row r="60" spans="1:11" ht="16.5" thickTop="1" thickBot="1" x14ac:dyDescent="0.3">
      <c r="A60" s="226"/>
      <c r="B60" s="123"/>
      <c r="C60" s="121"/>
      <c r="D60" s="310"/>
      <c r="E60" s="128"/>
      <c r="F60" s="227"/>
      <c r="G60" s="19"/>
      <c r="I60" s="14"/>
      <c r="K60" s="14"/>
    </row>
    <row r="61" spans="1:11" ht="38.25" thickBot="1" x14ac:dyDescent="0.3">
      <c r="A61" s="225" t="s">
        <v>37</v>
      </c>
      <c r="B61" s="122"/>
      <c r="C61" s="238" t="s">
        <v>38</v>
      </c>
      <c r="D61" s="122"/>
      <c r="E61" s="139" t="s">
        <v>39</v>
      </c>
      <c r="F61" s="239" t="s">
        <v>40</v>
      </c>
      <c r="G61" s="19"/>
      <c r="I61" s="14"/>
      <c r="K61" s="14"/>
    </row>
    <row r="62" spans="1:11" ht="19.5" thickBot="1" x14ac:dyDescent="0.3">
      <c r="A62" s="219">
        <f>SUM(F23*0.06)</f>
        <v>3810240</v>
      </c>
      <c r="B62" s="119"/>
      <c r="C62" s="125">
        <f>SUM(A65/12)</f>
        <v>263541.60000000003</v>
      </c>
      <c r="D62" s="308"/>
      <c r="E62" s="126">
        <f>SUM(F23*0.07)</f>
        <v>4445280</v>
      </c>
      <c r="F62" s="220">
        <f>SUM(E65/12)</f>
        <v>307465.2</v>
      </c>
      <c r="G62" s="19"/>
      <c r="I62" s="14"/>
      <c r="K62" s="14"/>
    </row>
    <row r="63" spans="1:11" s="21" customFormat="1" ht="15.75" thickTop="1" x14ac:dyDescent="0.25">
      <c r="A63" s="221" t="s">
        <v>34</v>
      </c>
      <c r="B63" s="133"/>
      <c r="C63" s="137" t="s">
        <v>32</v>
      </c>
      <c r="D63" s="133"/>
      <c r="E63" s="138" t="s">
        <v>34</v>
      </c>
      <c r="F63" s="137" t="s">
        <v>32</v>
      </c>
      <c r="H63" s="74"/>
      <c r="I63" s="74"/>
    </row>
    <row r="64" spans="1:11" ht="19.5" thickBot="1" x14ac:dyDescent="0.3">
      <c r="A64" s="222">
        <f>SUM(A62*0.17)</f>
        <v>647740.80000000005</v>
      </c>
      <c r="B64" s="119"/>
      <c r="C64" s="143">
        <f>SUM((C62*12)/52)</f>
        <v>60817.292307692311</v>
      </c>
      <c r="D64" s="134"/>
      <c r="E64" s="136">
        <f>SUM(E62*0.17)</f>
        <v>755697.60000000009</v>
      </c>
      <c r="F64" s="143">
        <f>SUM((F62*12)/52)</f>
        <v>70953.507692307699</v>
      </c>
      <c r="G64" s="19"/>
      <c r="I64" s="14"/>
      <c r="K64" s="14"/>
    </row>
    <row r="65" spans="1:11" ht="15.75" thickTop="1" x14ac:dyDescent="0.25">
      <c r="A65" s="347">
        <f>SUM(A62-A64)</f>
        <v>3162499.2</v>
      </c>
      <c r="B65" s="119"/>
      <c r="C65" s="174" t="s">
        <v>36</v>
      </c>
      <c r="D65" s="173"/>
      <c r="E65" s="349">
        <f>SUM(E62-E64)</f>
        <v>3689582.4</v>
      </c>
      <c r="F65" s="174" t="s">
        <v>36</v>
      </c>
      <c r="G65" s="19"/>
      <c r="I65" s="14"/>
      <c r="K65" s="14"/>
    </row>
    <row r="66" spans="1:11" s="119" customFormat="1" ht="15.75" thickBot="1" x14ac:dyDescent="0.3">
      <c r="A66" s="351"/>
      <c r="B66" s="124"/>
      <c r="C66" s="180">
        <f>A65/26</f>
        <v>121634.58461538462</v>
      </c>
      <c r="D66" s="309"/>
      <c r="E66" s="352"/>
      <c r="F66" s="223">
        <f>E65/26</f>
        <v>141907.01538461537</v>
      </c>
      <c r="G66" s="19"/>
    </row>
    <row r="67" spans="1:11" ht="15.75" thickBot="1" x14ac:dyDescent="0.3">
      <c r="A67" s="228"/>
      <c r="B67" s="229"/>
      <c r="C67" s="230"/>
      <c r="D67" s="311"/>
      <c r="E67" s="231"/>
      <c r="F67" s="230"/>
      <c r="G67" s="19"/>
      <c r="I67" s="14"/>
      <c r="K67" s="14"/>
    </row>
    <row r="68" spans="1:11" x14ac:dyDescent="0.25">
      <c r="C68" s="14"/>
      <c r="D68" s="21"/>
      <c r="E68" s="14"/>
      <c r="I68" s="14"/>
      <c r="K68" s="14"/>
    </row>
    <row r="69" spans="1:11" x14ac:dyDescent="0.25">
      <c r="D69" s="21"/>
    </row>
    <row r="70" spans="1:11" x14ac:dyDescent="0.25">
      <c r="C70" s="14"/>
      <c r="D70" s="21"/>
      <c r="E70" s="14"/>
      <c r="I70" s="14"/>
      <c r="K70" s="14"/>
    </row>
    <row r="71" spans="1:11" x14ac:dyDescent="0.25">
      <c r="C71" s="14"/>
      <c r="D71" s="21"/>
      <c r="E71" s="14"/>
      <c r="I71" s="14"/>
      <c r="K71" s="14"/>
    </row>
    <row r="72" spans="1:11" x14ac:dyDescent="0.25">
      <c r="C72" s="14"/>
      <c r="E72" s="14"/>
      <c r="I72" s="14"/>
      <c r="K72" s="14"/>
    </row>
    <row r="73" spans="1:11" x14ac:dyDescent="0.25">
      <c r="C73" s="14"/>
      <c r="E73" s="14"/>
      <c r="I73" s="14"/>
      <c r="K73" s="14"/>
    </row>
    <row r="74" spans="1:11" x14ac:dyDescent="0.25">
      <c r="C74" s="14"/>
      <c r="E74" s="14"/>
      <c r="I74" s="14"/>
      <c r="K74" s="14"/>
    </row>
    <row r="75" spans="1:11" x14ac:dyDescent="0.25">
      <c r="C75" s="14"/>
      <c r="E75" s="14"/>
      <c r="I75" s="14"/>
      <c r="K75" s="14"/>
    </row>
    <row r="76" spans="1:11" x14ac:dyDescent="0.25">
      <c r="I76" s="14"/>
      <c r="K76" s="14"/>
    </row>
    <row r="77" spans="1:11" x14ac:dyDescent="0.25">
      <c r="I77" s="14"/>
      <c r="K77" s="14"/>
    </row>
    <row r="78" spans="1:11" x14ac:dyDescent="0.25">
      <c r="I78" s="14"/>
      <c r="K78" s="14"/>
    </row>
    <row r="79" spans="1:11" x14ac:dyDescent="0.25">
      <c r="I79" s="14"/>
      <c r="K79" s="14"/>
    </row>
    <row r="80" spans="1:11" x14ac:dyDescent="0.25">
      <c r="I80" s="14"/>
      <c r="K80" s="14"/>
    </row>
    <row r="81" spans="9:11" x14ac:dyDescent="0.25">
      <c r="I81" s="14"/>
      <c r="K81" s="14"/>
    </row>
    <row r="82" spans="9:11" x14ac:dyDescent="0.25">
      <c r="I82" s="14"/>
      <c r="K82" s="14"/>
    </row>
    <row r="83" spans="9:11" x14ac:dyDescent="0.25">
      <c r="I83" s="14"/>
      <c r="K83" s="14"/>
    </row>
    <row r="84" spans="9:11" x14ac:dyDescent="0.25">
      <c r="I84" s="14"/>
      <c r="K84" s="14"/>
    </row>
    <row r="85" spans="9:11" x14ac:dyDescent="0.25">
      <c r="I85" s="14"/>
      <c r="K85" s="14"/>
    </row>
    <row r="86" spans="9:11" x14ac:dyDescent="0.25">
      <c r="I86" s="14"/>
      <c r="K86" s="14"/>
    </row>
    <row r="87" spans="9:11" x14ac:dyDescent="0.25">
      <c r="I87" s="14"/>
      <c r="K87" s="14"/>
    </row>
    <row r="88" spans="9:11" x14ac:dyDescent="0.25">
      <c r="I88" s="14"/>
      <c r="K88" s="14"/>
    </row>
    <row r="89" spans="9:11" x14ac:dyDescent="0.25">
      <c r="I89" s="14"/>
      <c r="K89" s="14"/>
    </row>
    <row r="90" spans="9:11" x14ac:dyDescent="0.25">
      <c r="I90" s="14"/>
      <c r="K90" s="14"/>
    </row>
    <row r="91" spans="9:11" x14ac:dyDescent="0.25">
      <c r="I91" s="14"/>
      <c r="K91" s="14"/>
    </row>
    <row r="92" spans="9:11" x14ac:dyDescent="0.25">
      <c r="I92" s="14"/>
      <c r="K92" s="14"/>
    </row>
    <row r="93" spans="9:11" x14ac:dyDescent="0.25">
      <c r="I93" s="14"/>
      <c r="K93" s="14"/>
    </row>
    <row r="94" spans="9:11" x14ac:dyDescent="0.25">
      <c r="I94" s="14"/>
      <c r="K94" s="14"/>
    </row>
    <row r="95" spans="9:11" x14ac:dyDescent="0.25">
      <c r="I95" s="14"/>
      <c r="K95" s="14"/>
    </row>
    <row r="96" spans="9:11" x14ac:dyDescent="0.25">
      <c r="I96" s="14"/>
      <c r="K96" s="14"/>
    </row>
    <row r="97" spans="9:11" x14ac:dyDescent="0.25">
      <c r="I97" s="14"/>
      <c r="K97" s="14"/>
    </row>
    <row r="98" spans="9:11" x14ac:dyDescent="0.25">
      <c r="I98" s="14"/>
      <c r="K98" s="14"/>
    </row>
    <row r="99" spans="9:11" x14ac:dyDescent="0.25">
      <c r="I99" s="14"/>
      <c r="K99" s="14"/>
    </row>
    <row r="100" spans="9:11" x14ac:dyDescent="0.25">
      <c r="I100" s="14"/>
      <c r="K100" s="14"/>
    </row>
    <row r="101" spans="9:11" x14ac:dyDescent="0.25">
      <c r="I101" s="14"/>
      <c r="K101" s="14"/>
    </row>
    <row r="102" spans="9:11" x14ac:dyDescent="0.25">
      <c r="I102" s="14"/>
      <c r="K102" s="14"/>
    </row>
    <row r="103" spans="9:11" x14ac:dyDescent="0.25">
      <c r="I103" s="14"/>
      <c r="K103" s="14"/>
    </row>
    <row r="104" spans="9:11" x14ac:dyDescent="0.25">
      <c r="I104" s="14"/>
      <c r="K104" s="14"/>
    </row>
    <row r="105" spans="9:11" x14ac:dyDescent="0.25">
      <c r="I105" s="14"/>
      <c r="K105" s="14"/>
    </row>
    <row r="106" spans="9:11" x14ac:dyDescent="0.25">
      <c r="I106" s="14"/>
      <c r="K106" s="14"/>
    </row>
    <row r="107" spans="9:11" x14ac:dyDescent="0.25">
      <c r="I107" s="14"/>
      <c r="K107" s="14"/>
    </row>
    <row r="108" spans="9:11" x14ac:dyDescent="0.25">
      <c r="I108" s="14"/>
      <c r="K108" s="14"/>
    </row>
    <row r="109" spans="9:11" x14ac:dyDescent="0.25">
      <c r="I109" s="14"/>
      <c r="K109" s="14"/>
    </row>
    <row r="110" spans="9:11" x14ac:dyDescent="0.25">
      <c r="I110" s="14"/>
      <c r="K110" s="14"/>
    </row>
    <row r="111" spans="9:11" x14ac:dyDescent="0.25">
      <c r="I111" s="14"/>
      <c r="K111" s="14"/>
    </row>
    <row r="112" spans="9:11" x14ac:dyDescent="0.25">
      <c r="I112" s="14"/>
      <c r="K112" s="14"/>
    </row>
    <row r="113" spans="9:11" x14ac:dyDescent="0.25">
      <c r="I113" s="14"/>
      <c r="K113" s="14"/>
    </row>
    <row r="114" spans="9:11" x14ac:dyDescent="0.25">
      <c r="I114" s="14"/>
      <c r="K114" s="14"/>
    </row>
    <row r="115" spans="9:11" x14ac:dyDescent="0.25">
      <c r="I115" s="14"/>
      <c r="K115" s="14"/>
    </row>
    <row r="116" spans="9:11" x14ac:dyDescent="0.25">
      <c r="I116" s="14"/>
      <c r="K116" s="14"/>
    </row>
    <row r="117" spans="9:11" x14ac:dyDescent="0.25">
      <c r="I117" s="14"/>
      <c r="K117" s="14"/>
    </row>
    <row r="118" spans="9:11" x14ac:dyDescent="0.25">
      <c r="I118" s="14"/>
      <c r="K118" s="14"/>
    </row>
    <row r="119" spans="9:11" x14ac:dyDescent="0.25">
      <c r="I119" s="14"/>
      <c r="K119" s="14"/>
    </row>
    <row r="120" spans="9:11" x14ac:dyDescent="0.25">
      <c r="I120" s="14"/>
      <c r="K120" s="14"/>
    </row>
    <row r="121" spans="9:11" x14ac:dyDescent="0.25">
      <c r="I121" s="14"/>
      <c r="K121" s="14"/>
    </row>
    <row r="122" spans="9:11" x14ac:dyDescent="0.25">
      <c r="I122" s="14"/>
      <c r="K122" s="14"/>
    </row>
    <row r="123" spans="9:11" x14ac:dyDescent="0.25">
      <c r="I123" s="14"/>
      <c r="K123" s="14"/>
    </row>
    <row r="124" spans="9:11" x14ac:dyDescent="0.25">
      <c r="I124" s="14"/>
      <c r="K124" s="14"/>
    </row>
    <row r="125" spans="9:11" x14ac:dyDescent="0.25">
      <c r="I125" s="14"/>
      <c r="K125" s="14"/>
    </row>
    <row r="126" spans="9:11" x14ac:dyDescent="0.25">
      <c r="I126" s="14"/>
      <c r="K126" s="14"/>
    </row>
    <row r="127" spans="9:11" x14ac:dyDescent="0.25">
      <c r="I127" s="14"/>
      <c r="K127" s="14"/>
    </row>
    <row r="128" spans="9:11" x14ac:dyDescent="0.25">
      <c r="I128" s="14"/>
      <c r="K128" s="14"/>
    </row>
    <row r="129" spans="9:11" x14ac:dyDescent="0.25">
      <c r="I129" s="14"/>
      <c r="K129" s="14"/>
    </row>
    <row r="130" spans="9:11" x14ac:dyDescent="0.25">
      <c r="I130" s="14"/>
      <c r="K130" s="14"/>
    </row>
    <row r="131" spans="9:11" x14ac:dyDescent="0.25">
      <c r="I131" s="14"/>
      <c r="K131" s="14"/>
    </row>
    <row r="132" spans="9:11" x14ac:dyDescent="0.25">
      <c r="I132" s="14"/>
      <c r="K132" s="14"/>
    </row>
    <row r="133" spans="9:11" x14ac:dyDescent="0.25">
      <c r="I133" s="14"/>
      <c r="K133" s="14"/>
    </row>
    <row r="134" spans="9:11" x14ac:dyDescent="0.25">
      <c r="I134" s="14"/>
      <c r="K134" s="14"/>
    </row>
    <row r="135" spans="9:11" x14ac:dyDescent="0.25">
      <c r="I135" s="14"/>
      <c r="K135" s="14"/>
    </row>
    <row r="136" spans="9:11" x14ac:dyDescent="0.25">
      <c r="I136" s="14"/>
      <c r="K136" s="14"/>
    </row>
    <row r="137" spans="9:11" x14ac:dyDescent="0.25">
      <c r="I137" s="14"/>
      <c r="K137" s="14"/>
    </row>
    <row r="138" spans="9:11" x14ac:dyDescent="0.25">
      <c r="I138" s="14"/>
      <c r="K138" s="14"/>
    </row>
    <row r="139" spans="9:11" x14ac:dyDescent="0.25">
      <c r="I139" s="14"/>
      <c r="K139" s="14"/>
    </row>
    <row r="140" spans="9:11" x14ac:dyDescent="0.25">
      <c r="I140" s="14"/>
      <c r="K140" s="14"/>
    </row>
    <row r="141" spans="9:11" x14ac:dyDescent="0.25">
      <c r="I141" s="14"/>
      <c r="K141" s="14"/>
    </row>
    <row r="142" spans="9:11" x14ac:dyDescent="0.25">
      <c r="I142" s="14"/>
      <c r="K142" s="14"/>
    </row>
    <row r="143" spans="9:11" x14ac:dyDescent="0.25">
      <c r="I143" s="14"/>
      <c r="K143" s="14"/>
    </row>
    <row r="144" spans="9:11" x14ac:dyDescent="0.25">
      <c r="I144" s="14"/>
      <c r="K144" s="14"/>
    </row>
    <row r="145" spans="9:11" x14ac:dyDescent="0.25">
      <c r="I145" s="14"/>
      <c r="K145" s="14"/>
    </row>
    <row r="146" spans="9:11" x14ac:dyDescent="0.25">
      <c r="I146" s="14"/>
      <c r="K146" s="14"/>
    </row>
    <row r="147" spans="9:11" x14ac:dyDescent="0.25">
      <c r="I147" s="14"/>
      <c r="K147" s="14"/>
    </row>
    <row r="148" spans="9:11" x14ac:dyDescent="0.25">
      <c r="I148" s="14"/>
      <c r="K148" s="14"/>
    </row>
    <row r="149" spans="9:11" x14ac:dyDescent="0.25">
      <c r="I149" s="14"/>
      <c r="K149" s="14"/>
    </row>
    <row r="150" spans="9:11" x14ac:dyDescent="0.25">
      <c r="I150" s="14"/>
      <c r="K150" s="14"/>
    </row>
    <row r="151" spans="9:11" x14ac:dyDescent="0.25">
      <c r="I151" s="14"/>
      <c r="K151" s="14"/>
    </row>
    <row r="152" spans="9:11" x14ac:dyDescent="0.25">
      <c r="I152" s="14"/>
      <c r="K152" s="14"/>
    </row>
    <row r="153" spans="9:11" x14ac:dyDescent="0.25">
      <c r="I153" s="14"/>
      <c r="K153" s="14"/>
    </row>
    <row r="154" spans="9:11" x14ac:dyDescent="0.25">
      <c r="I154" s="14"/>
      <c r="K154" s="14"/>
    </row>
    <row r="155" spans="9:11" x14ac:dyDescent="0.25">
      <c r="I155" s="14"/>
      <c r="K155" s="14"/>
    </row>
    <row r="156" spans="9:11" x14ac:dyDescent="0.25">
      <c r="I156" s="14"/>
      <c r="K156" s="14"/>
    </row>
    <row r="157" spans="9:11" x14ac:dyDescent="0.25">
      <c r="I157" s="14"/>
      <c r="K157" s="14"/>
    </row>
    <row r="158" spans="9:11" x14ac:dyDescent="0.25">
      <c r="I158" s="14"/>
      <c r="K158" s="14"/>
    </row>
    <row r="159" spans="9:11" x14ac:dyDescent="0.25">
      <c r="I159" s="14"/>
      <c r="K159" s="14"/>
    </row>
    <row r="160" spans="9:11" x14ac:dyDescent="0.25">
      <c r="I160" s="14"/>
      <c r="K160" s="14"/>
    </row>
    <row r="161" spans="9:11" x14ac:dyDescent="0.25">
      <c r="I161" s="14"/>
      <c r="K161" s="14"/>
    </row>
    <row r="162" spans="9:11" x14ac:dyDescent="0.25">
      <c r="I162" s="14"/>
      <c r="K162" s="14"/>
    </row>
    <row r="163" spans="9:11" x14ac:dyDescent="0.25">
      <c r="I163" s="14"/>
      <c r="K163" s="14"/>
    </row>
    <row r="164" spans="9:11" x14ac:dyDescent="0.25">
      <c r="I164" s="14"/>
      <c r="K164" s="14"/>
    </row>
    <row r="165" spans="9:11" x14ac:dyDescent="0.25">
      <c r="I165" s="14"/>
      <c r="K165" s="14"/>
    </row>
    <row r="166" spans="9:11" x14ac:dyDescent="0.25">
      <c r="I166" s="14"/>
      <c r="K166" s="14"/>
    </row>
    <row r="167" spans="9:11" x14ac:dyDescent="0.25">
      <c r="I167" s="14"/>
      <c r="K167" s="14"/>
    </row>
    <row r="168" spans="9:11" x14ac:dyDescent="0.25">
      <c r="I168" s="14"/>
      <c r="K168" s="14"/>
    </row>
    <row r="169" spans="9:11" x14ac:dyDescent="0.25">
      <c r="I169" s="14"/>
      <c r="K169" s="14"/>
    </row>
    <row r="170" spans="9:11" x14ac:dyDescent="0.25">
      <c r="I170" s="14"/>
      <c r="K170" s="14"/>
    </row>
    <row r="171" spans="9:11" x14ac:dyDescent="0.25">
      <c r="I171" s="14"/>
      <c r="K171" s="14"/>
    </row>
    <row r="172" spans="9:11" x14ac:dyDescent="0.25">
      <c r="I172" s="14"/>
      <c r="K172" s="14"/>
    </row>
    <row r="173" spans="9:11" x14ac:dyDescent="0.25">
      <c r="I173" s="14"/>
      <c r="K173" s="14"/>
    </row>
    <row r="174" spans="9:11" x14ac:dyDescent="0.25">
      <c r="I174" s="14"/>
      <c r="K174" s="14"/>
    </row>
    <row r="175" spans="9:11" x14ac:dyDescent="0.25">
      <c r="I175" s="14"/>
      <c r="K175" s="14"/>
    </row>
    <row r="176" spans="9:11" x14ac:dyDescent="0.25">
      <c r="I176" s="14"/>
      <c r="K176" s="14"/>
    </row>
    <row r="177" spans="9:11" x14ac:dyDescent="0.25">
      <c r="I177" s="14"/>
      <c r="K177" s="14"/>
    </row>
    <row r="178" spans="9:11" x14ac:dyDescent="0.25">
      <c r="I178" s="14"/>
      <c r="K178" s="14"/>
    </row>
    <row r="179" spans="9:11" x14ac:dyDescent="0.25">
      <c r="I179" s="14"/>
      <c r="K179" s="14"/>
    </row>
    <row r="180" spans="9:11" x14ac:dyDescent="0.25">
      <c r="I180" s="14"/>
      <c r="K180" s="14"/>
    </row>
    <row r="181" spans="9:11" x14ac:dyDescent="0.25">
      <c r="I181" s="14"/>
      <c r="K181" s="14"/>
    </row>
    <row r="182" spans="9:11" x14ac:dyDescent="0.25">
      <c r="I182" s="14"/>
      <c r="K182" s="14"/>
    </row>
  </sheetData>
  <mergeCells count="15">
    <mergeCell ref="A42:F42"/>
    <mergeCell ref="A2:F2"/>
    <mergeCell ref="A3:F3"/>
    <mergeCell ref="A51:A52"/>
    <mergeCell ref="E51:E52"/>
    <mergeCell ref="A5:A6"/>
    <mergeCell ref="F5:F6"/>
    <mergeCell ref="F25:F26"/>
    <mergeCell ref="A41:F41"/>
    <mergeCell ref="A44:F44"/>
    <mergeCell ref="A58:A59"/>
    <mergeCell ref="E58:E59"/>
    <mergeCell ref="A65:A66"/>
    <mergeCell ref="E65:E66"/>
    <mergeCell ref="A45:F45"/>
  </mergeCells>
  <phoneticPr fontId="0" type="noConversion"/>
  <pageMargins left="0.5" right="0" top="0.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zoomScaleNormal="150" zoomScaleSheetLayoutView="100" workbookViewId="0">
      <selection activeCell="D13" sqref="D13"/>
    </sheetView>
  </sheetViews>
  <sheetFormatPr defaultRowHeight="15" x14ac:dyDescent="0.25"/>
  <cols>
    <col min="1" max="1" width="1.5703125" customWidth="1"/>
    <col min="2" max="2" width="21.140625" customWidth="1"/>
    <col min="3" max="3" width="28.42578125" hidden="1" customWidth="1"/>
    <col min="4" max="4" width="9.5703125" style="1" customWidth="1"/>
    <col min="5" max="5" width="29.140625" hidden="1" customWidth="1"/>
    <col min="6" max="6" width="21.7109375" style="2" bestFit="1" customWidth="1"/>
    <col min="7" max="7" width="30.7109375" bestFit="1" customWidth="1"/>
    <col min="8" max="8" width="1.5703125" customWidth="1"/>
    <col min="9" max="10" width="30.7109375" style="94" hidden="1" customWidth="1"/>
    <col min="11" max="11" width="21.5703125" style="94" customWidth="1"/>
    <col min="12" max="12" width="17.28515625" style="94" customWidth="1"/>
    <col min="13" max="13" width="18.7109375" style="94" customWidth="1"/>
    <col min="14" max="14" width="1.5703125" customWidth="1"/>
    <col min="16" max="16" width="9.85546875" bestFit="1" customWidth="1"/>
  </cols>
  <sheetData>
    <row r="1" spans="1:16" ht="18.75" x14ac:dyDescent="0.3">
      <c r="A1" s="103"/>
      <c r="B1" s="102" t="s">
        <v>46</v>
      </c>
      <c r="C1" s="182" t="s">
        <v>45</v>
      </c>
      <c r="D1" s="102" t="s">
        <v>0</v>
      </c>
      <c r="E1" s="103" t="s">
        <v>1</v>
      </c>
      <c r="F1" s="104" t="s">
        <v>2</v>
      </c>
      <c r="G1" s="103" t="s">
        <v>3</v>
      </c>
      <c r="H1" s="103"/>
      <c r="I1" s="105"/>
      <c r="J1" s="105"/>
      <c r="K1" s="378" t="s">
        <v>63</v>
      </c>
      <c r="L1" s="379"/>
      <c r="M1" s="380"/>
      <c r="N1" s="103"/>
    </row>
    <row r="2" spans="1:16" ht="18.75" x14ac:dyDescent="0.3">
      <c r="A2" s="95"/>
      <c r="B2" s="131" t="s">
        <v>47</v>
      </c>
      <c r="C2" s="67">
        <v>100000000</v>
      </c>
      <c r="D2" s="289">
        <f>'Exchange and Rates'!C7</f>
        <v>3.5999999999999999E-7</v>
      </c>
      <c r="E2" s="290">
        <f>C2*D2</f>
        <v>36</v>
      </c>
      <c r="F2" s="291">
        <v>11</v>
      </c>
      <c r="G2" s="294">
        <f t="shared" ref="G2:G8" si="0">E2*F2</f>
        <v>396</v>
      </c>
      <c r="H2" s="95"/>
      <c r="I2" s="115">
        <f>G9</f>
        <v>39601476</v>
      </c>
      <c r="J2" s="105">
        <v>0.02</v>
      </c>
      <c r="K2" s="266" t="s">
        <v>26</v>
      </c>
      <c r="L2" s="280" t="s">
        <v>62</v>
      </c>
      <c r="M2" s="272" t="s">
        <v>61</v>
      </c>
      <c r="N2" s="95"/>
    </row>
    <row r="3" spans="1:16" ht="18.75" x14ac:dyDescent="0.3">
      <c r="A3" s="96"/>
      <c r="B3" s="131" t="s">
        <v>48</v>
      </c>
      <c r="C3" s="147">
        <v>50000000</v>
      </c>
      <c r="D3" s="289">
        <f>'Exchange and Rates'!C8</f>
        <v>3.5999999999999999E-7</v>
      </c>
      <c r="E3" s="290">
        <f>C3*D2</f>
        <v>18</v>
      </c>
      <c r="F3" s="345">
        <v>60</v>
      </c>
      <c r="G3" s="292">
        <f>E3*F3</f>
        <v>1080</v>
      </c>
      <c r="H3" s="346"/>
      <c r="I3" s="181"/>
      <c r="J3" s="105"/>
      <c r="K3" s="267">
        <f>J8/12</f>
        <v>64682.410799999991</v>
      </c>
      <c r="L3" s="281">
        <f>SUM((K3*12)/26)</f>
        <v>29853.420369230767</v>
      </c>
      <c r="M3" s="273">
        <f>SUM((K3*12)/52)</f>
        <v>14926.710184615384</v>
      </c>
      <c r="N3" s="96"/>
    </row>
    <row r="4" spans="1:16" ht="18.75" x14ac:dyDescent="0.3">
      <c r="A4" s="96"/>
      <c r="B4" s="131" t="s">
        <v>72</v>
      </c>
      <c r="C4" s="147">
        <v>10000000</v>
      </c>
      <c r="D4" s="289">
        <f>'Exchange and Rates'!C9</f>
        <v>3.5999999999999999E-7</v>
      </c>
      <c r="E4" s="290">
        <v>3300000</v>
      </c>
      <c r="F4" s="345">
        <v>12</v>
      </c>
      <c r="G4" s="292">
        <f t="shared" si="0"/>
        <v>39600000</v>
      </c>
      <c r="H4" s="346"/>
      <c r="I4" s="181"/>
      <c r="J4" s="105"/>
      <c r="K4" s="268" t="s">
        <v>27</v>
      </c>
      <c r="L4" s="282" t="s">
        <v>62</v>
      </c>
      <c r="M4" s="274" t="s">
        <v>61</v>
      </c>
      <c r="N4" s="96"/>
    </row>
    <row r="5" spans="1:16" ht="18.75" x14ac:dyDescent="0.3">
      <c r="A5" s="96"/>
      <c r="B5" s="132" t="s">
        <v>50</v>
      </c>
      <c r="C5" s="15">
        <v>50000</v>
      </c>
      <c r="D5" s="289"/>
      <c r="E5" s="290">
        <f>C5*D2</f>
        <v>1.7999999999999999E-2</v>
      </c>
      <c r="F5" s="345">
        <f>'Exchange and Rates'!E11</f>
        <v>0</v>
      </c>
      <c r="G5" s="292">
        <f t="shared" si="0"/>
        <v>0</v>
      </c>
      <c r="H5" s="346"/>
      <c r="I5" s="181"/>
      <c r="J5" s="105"/>
      <c r="K5" s="267">
        <f>J10/12</f>
        <v>97023.616199999989</v>
      </c>
      <c r="L5" s="281">
        <f>SUM((K5*12)/26)</f>
        <v>44780.130553846146</v>
      </c>
      <c r="M5" s="273">
        <f>SUM((K5*12)/52)</f>
        <v>22390.065276923073</v>
      </c>
      <c r="N5" s="96"/>
      <c r="P5" s="13"/>
    </row>
    <row r="6" spans="1:16" ht="18.75" x14ac:dyDescent="0.3">
      <c r="A6" s="96"/>
      <c r="B6" s="132" t="s">
        <v>51</v>
      </c>
      <c r="C6" s="15">
        <v>20000</v>
      </c>
      <c r="D6" s="289"/>
      <c r="E6" s="290">
        <f>C6*D2</f>
        <v>7.1999999999999998E-3</v>
      </c>
      <c r="F6" s="345">
        <f>'Exchange and Rates'!E12</f>
        <v>0</v>
      </c>
      <c r="G6" s="292">
        <f t="shared" si="0"/>
        <v>0</v>
      </c>
      <c r="H6" s="346"/>
      <c r="I6" s="181"/>
      <c r="J6" s="105"/>
      <c r="K6" s="269" t="s">
        <v>28</v>
      </c>
      <c r="L6" s="283" t="s">
        <v>62</v>
      </c>
      <c r="M6" s="275" t="s">
        <v>61</v>
      </c>
      <c r="N6" s="96"/>
    </row>
    <row r="7" spans="1:16" ht="18.75" x14ac:dyDescent="0.3">
      <c r="A7" s="96"/>
      <c r="B7" s="132" t="s">
        <v>52</v>
      </c>
      <c r="C7" s="15">
        <v>10000</v>
      </c>
      <c r="D7" s="289"/>
      <c r="E7" s="290">
        <f>C7*D2</f>
        <v>3.5999999999999999E-3</v>
      </c>
      <c r="F7" s="345">
        <f>'Exchange and Rates'!E13</f>
        <v>0</v>
      </c>
      <c r="G7" s="292">
        <f t="shared" si="0"/>
        <v>0</v>
      </c>
      <c r="H7" s="346"/>
      <c r="I7" s="181"/>
      <c r="J7" s="105"/>
      <c r="K7" s="267">
        <f>J13/12</f>
        <v>129364.82159999998</v>
      </c>
      <c r="L7" s="281">
        <f>SUM((K7*12)/26)</f>
        <v>59706.840738461535</v>
      </c>
      <c r="M7" s="273">
        <f>SUM((K7*12)/52)</f>
        <v>29853.420369230767</v>
      </c>
      <c r="N7" s="96"/>
    </row>
    <row r="8" spans="1:16" ht="19.5" thickBot="1" x14ac:dyDescent="0.35">
      <c r="A8" s="96"/>
      <c r="B8" s="132" t="s">
        <v>53</v>
      </c>
      <c r="C8" s="15">
        <v>1000</v>
      </c>
      <c r="D8" s="289"/>
      <c r="E8" s="290">
        <f>C8*D2</f>
        <v>3.5999999999999997E-4</v>
      </c>
      <c r="F8" s="345">
        <f>'Exchange and Rates'!E14</f>
        <v>0</v>
      </c>
      <c r="G8" s="292">
        <f t="shared" si="0"/>
        <v>0</v>
      </c>
      <c r="H8" s="346"/>
      <c r="I8" s="116">
        <f>SUM(I2*0.02)</f>
        <v>792029.52</v>
      </c>
      <c r="J8" s="92">
        <f>SUM(I9*0.02)</f>
        <v>776188.92959999992</v>
      </c>
      <c r="K8" s="270" t="s">
        <v>29</v>
      </c>
      <c r="L8" s="284" t="s">
        <v>62</v>
      </c>
      <c r="M8" s="276" t="s">
        <v>61</v>
      </c>
      <c r="N8" s="96"/>
    </row>
    <row r="9" spans="1:16" ht="19.5" thickTop="1" x14ac:dyDescent="0.3">
      <c r="A9" s="97"/>
      <c r="B9" s="4"/>
      <c r="C9" s="10"/>
      <c r="D9" s="5"/>
      <c r="E9" s="4"/>
      <c r="F9" s="6"/>
      <c r="G9" s="111">
        <f>SUM(G2:G8)</f>
        <v>39601476</v>
      </c>
      <c r="H9" s="97"/>
      <c r="I9" s="117">
        <f>SUM(I2-I8)</f>
        <v>38809446.479999997</v>
      </c>
      <c r="J9" s="90">
        <v>0.03</v>
      </c>
      <c r="K9" s="267">
        <f>J17/12</f>
        <v>161706.027</v>
      </c>
      <c r="L9" s="285">
        <f>M9*2</f>
        <v>74633.550923076924</v>
      </c>
      <c r="M9" s="277">
        <f>SUM((K9*12)/52)</f>
        <v>37316.775461538462</v>
      </c>
      <c r="N9" s="97"/>
    </row>
    <row r="10" spans="1:16" ht="18.75" x14ac:dyDescent="0.3">
      <c r="A10" s="98"/>
      <c r="B10" s="4"/>
      <c r="C10" s="10"/>
      <c r="D10" s="5"/>
      <c r="E10" s="4"/>
      <c r="F10" s="6"/>
      <c r="G10" s="4"/>
      <c r="H10" s="98"/>
      <c r="I10" s="113"/>
      <c r="J10" s="92">
        <f>SUM(I9*0.03)</f>
        <v>1164283.3943999999</v>
      </c>
      <c r="K10" s="271" t="s">
        <v>30</v>
      </c>
      <c r="L10" s="286" t="s">
        <v>62</v>
      </c>
      <c r="M10" s="278" t="s">
        <v>61</v>
      </c>
      <c r="N10" s="98"/>
    </row>
    <row r="11" spans="1:16" ht="18.75" x14ac:dyDescent="0.3">
      <c r="A11" s="103"/>
      <c r="B11" s="102" t="s">
        <v>7</v>
      </c>
      <c r="C11" s="182" t="s">
        <v>45</v>
      </c>
      <c r="D11" s="102" t="s">
        <v>0</v>
      </c>
      <c r="E11" s="103" t="s">
        <v>1</v>
      </c>
      <c r="F11" s="104" t="s">
        <v>2</v>
      </c>
      <c r="G11" s="103" t="s">
        <v>3</v>
      </c>
      <c r="H11" s="103"/>
      <c r="I11" s="105"/>
      <c r="J11" s="105"/>
      <c r="K11" s="267">
        <f>J19/12</f>
        <v>194047.23239999998</v>
      </c>
      <c r="L11" s="281">
        <f>M11*2</f>
        <v>89560.261107692291</v>
      </c>
      <c r="M11" s="273">
        <f>SUM((K11*12)/52)</f>
        <v>44780.130553846146</v>
      </c>
      <c r="N11" s="103"/>
    </row>
    <row r="12" spans="1:16" ht="18.75" x14ac:dyDescent="0.3">
      <c r="A12" s="95"/>
      <c r="B12" s="185" t="s">
        <v>4</v>
      </c>
      <c r="C12" s="11"/>
      <c r="D12" s="289">
        <v>8</v>
      </c>
      <c r="E12" s="293"/>
      <c r="F12" s="291">
        <f>'Exchange and Rates'!E27</f>
        <v>0</v>
      </c>
      <c r="G12" s="292">
        <f>F12*D12</f>
        <v>0</v>
      </c>
      <c r="H12" s="95"/>
      <c r="I12" s="112"/>
      <c r="J12" s="91">
        <v>0.04</v>
      </c>
      <c r="K12" s="269" t="s">
        <v>31</v>
      </c>
      <c r="L12" s="287" t="s">
        <v>62</v>
      </c>
      <c r="M12" s="279" t="s">
        <v>61</v>
      </c>
      <c r="N12" s="95"/>
    </row>
    <row r="13" spans="1:16" ht="18.75" x14ac:dyDescent="0.3">
      <c r="A13" s="95"/>
      <c r="B13" s="186" t="s">
        <v>5</v>
      </c>
      <c r="C13" s="12"/>
      <c r="D13" s="289">
        <f>'Exchange and Rates'!C28</f>
        <v>15</v>
      </c>
      <c r="E13" s="293"/>
      <c r="F13" s="291">
        <f>'Exchange and Rates'!E28</f>
        <v>0</v>
      </c>
      <c r="G13" s="292">
        <f>F13*D13</f>
        <v>0</v>
      </c>
      <c r="H13" s="95"/>
      <c r="I13" s="113"/>
      <c r="J13" s="92">
        <f>SUM(I9*J12)</f>
        <v>1552377.8591999998</v>
      </c>
      <c r="K13" s="267">
        <f>J21/12</f>
        <v>226388.43779999999</v>
      </c>
      <c r="L13" s="288">
        <f>M13*2</f>
        <v>104486.97129230769</v>
      </c>
      <c r="M13" s="273">
        <f>SUM((K13*12)/52)</f>
        <v>52243.485646153844</v>
      </c>
      <c r="N13" s="95"/>
    </row>
    <row r="14" spans="1:16" ht="18.75" x14ac:dyDescent="0.3">
      <c r="A14" s="96"/>
      <c r="B14" s="186" t="s">
        <v>6</v>
      </c>
      <c r="C14" s="12"/>
      <c r="D14" s="289">
        <f>'Exchange and Rates'!C29</f>
        <v>14</v>
      </c>
      <c r="E14" s="293"/>
      <c r="F14" s="291">
        <f>'Exchange and Rates'!E29</f>
        <v>0</v>
      </c>
      <c r="G14" s="294">
        <f>F14*D14</f>
        <v>0</v>
      </c>
      <c r="H14" s="96"/>
      <c r="I14" s="113"/>
      <c r="J14" s="92"/>
      <c r="K14" s="257"/>
      <c r="L14" s="257"/>
      <c r="M14" s="257"/>
      <c r="N14" s="96"/>
    </row>
    <row r="15" spans="1:16" ht="18.75" x14ac:dyDescent="0.3">
      <c r="A15" s="96"/>
      <c r="B15" s="186" t="str">
        <f>'Exchange and Rates'!A30</f>
        <v>Iranian Rial</v>
      </c>
      <c r="C15" s="12"/>
      <c r="D15" s="289">
        <f>'Exchange and Rates'!C30</f>
        <v>15</v>
      </c>
      <c r="E15" s="293"/>
      <c r="F15" s="291">
        <f>'Exchange and Rates'!E30</f>
        <v>0</v>
      </c>
      <c r="G15" s="294">
        <f>F15*D15</f>
        <v>0</v>
      </c>
      <c r="H15" s="96"/>
      <c r="I15" s="113"/>
      <c r="J15" s="252"/>
      <c r="K15" s="243"/>
      <c r="L15" s="243"/>
      <c r="M15" s="243"/>
      <c r="N15" s="244"/>
    </row>
    <row r="16" spans="1:16" ht="19.5" thickBot="1" x14ac:dyDescent="0.35">
      <c r="A16" s="96"/>
      <c r="B16" s="186" t="str">
        <f>'Exchange and Rates'!A31</f>
        <v>Afghan Afghani</v>
      </c>
      <c r="C16" s="12"/>
      <c r="D16" s="289">
        <f>'Exchange and Rates'!C31</f>
        <v>6</v>
      </c>
      <c r="E16" s="293"/>
      <c r="F16" s="291">
        <f>'Exchange and Rates'!E31</f>
        <v>0</v>
      </c>
      <c r="G16" s="294">
        <f>F16*D16</f>
        <v>0</v>
      </c>
      <c r="H16" s="96"/>
      <c r="I16" s="112"/>
      <c r="J16" s="253">
        <v>0.05</v>
      </c>
      <c r="K16" s="245"/>
      <c r="L16" s="245"/>
      <c r="M16" s="245"/>
      <c r="N16" s="244"/>
    </row>
    <row r="17" spans="1:14" ht="20.25" thickTop="1" thickBot="1" x14ac:dyDescent="0.35">
      <c r="A17" s="97"/>
      <c r="B17" s="4"/>
      <c r="C17" s="9"/>
      <c r="D17" s="289"/>
      <c r="E17" s="293"/>
      <c r="F17" s="291"/>
      <c r="G17" s="240">
        <f>SUM(G12:G16)</f>
        <v>0</v>
      </c>
      <c r="H17" s="97"/>
      <c r="I17" s="113"/>
      <c r="J17" s="252">
        <f>SUM(I9*J16)</f>
        <v>1940472.324</v>
      </c>
      <c r="K17" s="243"/>
      <c r="L17" s="243"/>
      <c r="M17" s="243"/>
      <c r="N17" s="244"/>
    </row>
    <row r="18" spans="1:14" ht="20.25" thickTop="1" thickBot="1" x14ac:dyDescent="0.35">
      <c r="A18" s="99"/>
      <c r="B18" s="4"/>
      <c r="C18" s="9"/>
      <c r="D18" s="289"/>
      <c r="E18" s="293"/>
      <c r="F18" s="291"/>
      <c r="G18" s="295"/>
      <c r="H18" s="99"/>
      <c r="I18" s="112"/>
      <c r="J18" s="254">
        <v>0.06</v>
      </c>
      <c r="K18" s="245"/>
      <c r="L18" s="245"/>
      <c r="M18" s="245"/>
      <c r="N18" s="246"/>
    </row>
    <row r="19" spans="1:14" s="265" customFormat="1" ht="20.25" thickTop="1" thickBot="1" x14ac:dyDescent="0.35">
      <c r="A19" s="258"/>
      <c r="B19" s="259"/>
      <c r="C19" s="260"/>
      <c r="D19" s="296"/>
      <c r="E19" s="297"/>
      <c r="F19" s="86" t="s">
        <v>23</v>
      </c>
      <c r="G19" s="183">
        <f>SUM(G9+G17)</f>
        <v>39601476</v>
      </c>
      <c r="H19" s="258"/>
      <c r="I19" s="261"/>
      <c r="J19" s="262">
        <f>SUM(I9*J18)</f>
        <v>2328566.7887999997</v>
      </c>
      <c r="K19" s="263"/>
      <c r="L19" s="263"/>
      <c r="M19" s="263"/>
      <c r="N19" s="264"/>
    </row>
    <row r="20" spans="1:14" s="82" customFormat="1" ht="20.25" thickTop="1" thickBot="1" x14ac:dyDescent="0.35">
      <c r="A20" s="100"/>
      <c r="B20" s="3"/>
      <c r="C20" s="3"/>
      <c r="D20" s="289"/>
      <c r="E20" s="293"/>
      <c r="F20" s="87" t="s">
        <v>24</v>
      </c>
      <c r="G20" s="298">
        <f>SUM(G19*0.02)</f>
        <v>792029.52</v>
      </c>
      <c r="H20" s="100"/>
      <c r="I20" s="112"/>
      <c r="J20" s="255">
        <v>7.0000000000000007E-2</v>
      </c>
      <c r="K20" s="245"/>
      <c r="L20" s="245"/>
      <c r="M20" s="245"/>
      <c r="N20" s="247"/>
    </row>
    <row r="21" spans="1:14" s="89" customFormat="1" ht="20.25" thickTop="1" thickBot="1" x14ac:dyDescent="0.35">
      <c r="A21" s="101"/>
      <c r="B21" s="88"/>
      <c r="C21" s="88"/>
      <c r="D21" s="299"/>
      <c r="E21" s="300"/>
      <c r="F21" s="241" t="s">
        <v>25</v>
      </c>
      <c r="G21" s="242">
        <f>SUM(G19-G20)</f>
        <v>38809446.479999997</v>
      </c>
      <c r="H21" s="101"/>
      <c r="I21" s="114"/>
      <c r="J21" s="252">
        <f>SUM(I9*J20)</f>
        <v>2716661.2535999999</v>
      </c>
      <c r="K21" s="243"/>
      <c r="L21" s="243"/>
      <c r="M21" s="243"/>
      <c r="N21" s="248"/>
    </row>
    <row r="22" spans="1:14" s="82" customFormat="1" ht="19.5" thickTop="1" x14ac:dyDescent="0.3">
      <c r="A22" s="96"/>
      <c r="B22" s="84"/>
      <c r="C22" s="84"/>
      <c r="D22" s="83"/>
      <c r="E22" s="84"/>
      <c r="F22" s="85"/>
      <c r="G22" s="184"/>
      <c r="H22" s="96"/>
      <c r="I22" s="106"/>
      <c r="J22" s="256"/>
      <c r="K22" s="249"/>
      <c r="L22" s="249"/>
      <c r="M22" s="249"/>
      <c r="N22" s="244"/>
    </row>
    <row r="23" spans="1:14" ht="3.75" customHeight="1" x14ac:dyDescent="0.25">
      <c r="A23" s="108"/>
      <c r="B23" s="107"/>
      <c r="C23" s="108"/>
      <c r="D23" s="109"/>
      <c r="E23" s="108"/>
      <c r="F23" s="109"/>
      <c r="G23" s="108"/>
      <c r="H23" s="108"/>
      <c r="I23" s="110"/>
      <c r="J23" s="110"/>
      <c r="K23" s="250"/>
      <c r="L23" s="250"/>
      <c r="M23" s="250"/>
      <c r="N23" s="251"/>
    </row>
    <row r="24" spans="1:14" x14ac:dyDescent="0.25">
      <c r="D24" s="8"/>
      <c r="F24" s="8"/>
      <c r="I24" s="93"/>
      <c r="J24" s="93"/>
      <c r="K24" s="93"/>
      <c r="L24" s="93"/>
      <c r="M24" s="93"/>
    </row>
    <row r="25" spans="1:14" x14ac:dyDescent="0.25">
      <c r="I25" s="93"/>
      <c r="J25" s="93"/>
      <c r="K25" s="93"/>
      <c r="L25" s="93"/>
      <c r="M25" s="93"/>
    </row>
    <row r="26" spans="1:14" x14ac:dyDescent="0.25">
      <c r="A26" s="13"/>
      <c r="D26" s="8"/>
      <c r="G26" s="13"/>
      <c r="H26" s="13"/>
      <c r="N26" s="13"/>
    </row>
    <row r="27" spans="1:14" x14ac:dyDescent="0.25">
      <c r="A27" s="13"/>
      <c r="G27" s="13"/>
      <c r="H27" s="13"/>
      <c r="N27" s="13"/>
    </row>
    <row r="28" spans="1:14" x14ac:dyDescent="0.25">
      <c r="A28" s="13"/>
      <c r="G28" s="13"/>
      <c r="H28" s="13"/>
      <c r="N28" s="13"/>
    </row>
    <row r="30" spans="1:14" x14ac:dyDescent="0.25">
      <c r="A30" s="7"/>
      <c r="G30" s="7"/>
      <c r="H30" s="7"/>
      <c r="N30" s="7"/>
    </row>
    <row r="32" spans="1:14" x14ac:dyDescent="0.25">
      <c r="A32" s="7"/>
      <c r="G32" s="7"/>
      <c r="H32" s="7"/>
      <c r="N32" s="7"/>
    </row>
  </sheetData>
  <mergeCells count="1">
    <mergeCell ref="K1:M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Exchange and Rates</vt:lpstr>
      <vt:lpstr>6 Zero Lop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2019-04-29T18:58:41Z</cp:lastPrinted>
  <dcterms:created xsi:type="dcterms:W3CDTF">2019-03-13T20:16:02Z</dcterms:created>
  <dcterms:modified xsi:type="dcterms:W3CDTF">2021-06-07T12:00:12Z</dcterms:modified>
</cp:coreProperties>
</file>